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oslaw/pliki/smiglo/"/>
    </mc:Choice>
  </mc:AlternateContent>
  <xr:revisionPtr revIDLastSave="0" documentId="13_ncr:1_{628DA92C-06DE-2B48-8506-4F4575A3C0F2}" xr6:coauthVersionLast="47" xr6:coauthVersionMax="47" xr10:uidLastSave="{00000000-0000-0000-0000-000000000000}"/>
  <bookViews>
    <workbookView xWindow="740" yWindow="500" windowWidth="24860" windowHeight="15500" xr2:uid="{0A1F020E-BA5C-BA4E-9EB1-5EFF5C95702B}"/>
  </bookViews>
  <sheets>
    <sheet name="silnik" sheetId="1" r:id="rId1"/>
    <sheet name="śmigło obliczanie" sheetId="6" r:id="rId2"/>
    <sheet name="sprawdzenie śmigieł APC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" l="1"/>
  <c r="D7" i="7"/>
  <c r="D2" i="7"/>
  <c r="C52" i="1"/>
  <c r="G71" i="1"/>
  <c r="G70" i="1"/>
  <c r="G69" i="1"/>
  <c r="G68" i="1"/>
  <c r="G67" i="1"/>
  <c r="C72" i="1"/>
  <c r="G72" i="1" l="1"/>
  <c r="G74" i="1" s="1"/>
  <c r="G73" i="1" l="1"/>
  <c r="I10" i="6" l="1"/>
  <c r="H10" i="6"/>
  <c r="G10" i="6"/>
  <c r="F10" i="6"/>
  <c r="E10" i="6"/>
  <c r="D10" i="6"/>
  <c r="C10" i="6"/>
  <c r="I14" i="6"/>
  <c r="I15" i="6" s="1"/>
  <c r="H14" i="6"/>
  <c r="H15" i="6" s="1"/>
  <c r="G14" i="6"/>
  <c r="G15" i="6" s="1"/>
  <c r="F14" i="6"/>
  <c r="F15" i="6" s="1"/>
  <c r="E14" i="6"/>
  <c r="E15" i="6" s="1"/>
  <c r="D14" i="6"/>
  <c r="D15" i="6" s="1"/>
  <c r="C14" i="6"/>
  <c r="C15" i="6" s="1"/>
  <c r="C54" i="1" l="1"/>
  <c r="D8" i="7" s="1"/>
  <c r="B61" i="1"/>
  <c r="C60" i="1" s="1"/>
  <c r="B16" i="1"/>
  <c r="C34" i="1" s="1"/>
  <c r="C55" i="1" l="1"/>
  <c r="C4" i="6"/>
  <c r="D4" i="6" s="1"/>
  <c r="C30" i="1"/>
  <c r="D30" i="1" s="1"/>
  <c r="B18" i="1"/>
  <c r="B20" i="1" s="1"/>
  <c r="D34" i="1"/>
  <c r="C31" i="1"/>
  <c r="D31" i="1" s="1"/>
  <c r="C35" i="1"/>
  <c r="D35" i="1" s="1"/>
  <c r="C28" i="1"/>
  <c r="D28" i="1" s="1"/>
  <c r="C32" i="1"/>
  <c r="D32" i="1" s="1"/>
  <c r="C29" i="1"/>
  <c r="D29" i="1" s="1"/>
  <c r="C33" i="1"/>
  <c r="D33" i="1" s="1"/>
  <c r="C56" i="1" l="1"/>
  <c r="D4" i="7" s="1"/>
  <c r="D5" i="7" s="1"/>
  <c r="F12" i="6"/>
  <c r="H12" i="6"/>
  <c r="H22" i="6" s="1"/>
  <c r="D12" i="6"/>
  <c r="D22" i="6" s="1"/>
  <c r="C12" i="6"/>
  <c r="E12" i="6"/>
  <c r="I12" i="6"/>
  <c r="I22" i="6" s="1"/>
  <c r="G12" i="6"/>
  <c r="G22" i="6" s="1"/>
  <c r="B62" i="1"/>
  <c r="C22" i="6"/>
  <c r="E22" i="6"/>
  <c r="F22" i="6"/>
  <c r="C6" i="6" l="1"/>
  <c r="E20" i="6"/>
  <c r="H20" i="6"/>
  <c r="I20" i="6"/>
  <c r="F20" i="6"/>
  <c r="G20" i="6"/>
  <c r="C20" i="6"/>
  <c r="D20" i="6"/>
  <c r="D16" i="6" l="1"/>
  <c r="G16" i="6"/>
  <c r="C16" i="6"/>
  <c r="E16" i="6"/>
  <c r="I16" i="6"/>
  <c r="H16" i="6"/>
  <c r="F16" i="6"/>
</calcChain>
</file>

<file path=xl/sharedStrings.xml><?xml version="1.0" encoding="utf-8"?>
<sst xmlns="http://schemas.openxmlformats.org/spreadsheetml/2006/main" count="181" uniqueCount="131">
  <si>
    <t>masa modelu w kg</t>
  </si>
  <si>
    <t>130 do 160</t>
  </si>
  <si>
    <t>160 do 250</t>
  </si>
  <si>
    <t>250 do 290</t>
  </si>
  <si>
    <t>290 do 340</t>
  </si>
  <si>
    <t>340 do 450 i więcej</t>
  </si>
  <si>
    <t>akrobaty 3D</t>
  </si>
  <si>
    <t>lekkie akrobaty 3D</t>
  </si>
  <si>
    <t>zaawansowana akrobacja, modele wyścigowe</t>
  </si>
  <si>
    <t>parkflyer , slowflyer</t>
  </si>
  <si>
    <t>wybrana moc na kg</t>
  </si>
  <si>
    <t>WATT</t>
  </si>
  <si>
    <t>Zakres mocy / kg masy modelu [W]</t>
  </si>
  <si>
    <t>Typ modelu</t>
  </si>
  <si>
    <t>Napięcie akumulatora</t>
  </si>
  <si>
    <t>[V]</t>
  </si>
  <si>
    <t>[A]</t>
  </si>
  <si>
    <t>[v]</t>
  </si>
  <si>
    <t>prąd dla mocy</t>
  </si>
  <si>
    <t xml:space="preserve"> A/V </t>
  </si>
  <si>
    <t>2S</t>
  </si>
  <si>
    <t>3S</t>
  </si>
  <si>
    <t>4S</t>
  </si>
  <si>
    <t>5S</t>
  </si>
  <si>
    <t>6S</t>
  </si>
  <si>
    <t>8S</t>
  </si>
  <si>
    <t>10S</t>
  </si>
  <si>
    <t>swoje</t>
  </si>
  <si>
    <t>ma być &lt; 5
najlepiej ~ 1</t>
  </si>
  <si>
    <t>max prąd</t>
  </si>
  <si>
    <t>max napięcie</t>
  </si>
  <si>
    <t>kV</t>
  </si>
  <si>
    <t>cena</t>
  </si>
  <si>
    <t>wybrany silnik dane</t>
  </si>
  <si>
    <t>[obr/V]</t>
  </si>
  <si>
    <t xml:space="preserve">wybrany akumulator </t>
  </si>
  <si>
    <t>napięcie</t>
  </si>
  <si>
    <t xml:space="preserve">pojemność </t>
  </si>
  <si>
    <t>mAh</t>
  </si>
  <si>
    <t>[C]</t>
  </si>
  <si>
    <t>wpisujemy np.. 5500</t>
  </si>
  <si>
    <t>Czas loty na pełnej mocy</t>
  </si>
  <si>
    <t>minuty</t>
  </si>
  <si>
    <t>realnie zasada 80%</t>
  </si>
  <si>
    <t xml:space="preserve">max obroty silnika </t>
  </si>
  <si>
    <t>[obr/min]</t>
  </si>
  <si>
    <t>1. Wybieramy z tabelki wartość mocy/kilogram masy modelu - możemy zacząć od maksymalnej
Wpisujemy w punkcie 2</t>
  </si>
  <si>
    <t>2. Obliczamy potrzebną moc silnika dla masy naszego modelu</t>
  </si>
  <si>
    <t>górna granica z punktu 1.</t>
  </si>
  <si>
    <t>wybieramy akumulator jakim będziemy zasilać silnik, ale uwaga na prąd maksymalny</t>
  </si>
  <si>
    <t>[obr/s]</t>
  </si>
  <si>
    <t>sprawność silnika</t>
  </si>
  <si>
    <t>Moc silnika z uwzględnieniem jego sprawności</t>
  </si>
  <si>
    <t>5. Obliczamy pozostałe parametry dla wybranego silnika</t>
  </si>
  <si>
    <t>sprawność [xx%/100]</t>
  </si>
  <si>
    <t>max napięcie
[V]</t>
  </si>
  <si>
    <t>kV [obr/V]</t>
  </si>
  <si>
    <t>sprawność
[xx%/100]</t>
  </si>
  <si>
    <t>zalecane 
śmigła</t>
  </si>
  <si>
    <t>moc [W]</t>
  </si>
  <si>
    <t>prąd ciągły. [A]</t>
  </si>
  <si>
    <t>jeśli nie ma danych wpisać 0,8, nie wpisujmy maksymalnej, pik jest dla określonego małego zakresu prądu</t>
  </si>
  <si>
    <t>Nasz</t>
  </si>
  <si>
    <t>sportowe, makiety, trenerki - dolna granica</t>
  </si>
  <si>
    <t>UWAGA: latając na niższych mocach, czas się wydłuża.</t>
  </si>
  <si>
    <t>4. Poszukujemy silnika</t>
  </si>
  <si>
    <t>potrzebna moc silnika
(wg mnie to moc zespołu napędowego: śmigło-silnik)</t>
  </si>
  <si>
    <t>Co nam daje uwzględnienie sprawności? 
Daje nam to w miarę realną moc na wale (zwaną mocą: zespołu śmigło-silnik, lub mocą zespołu napędowego.
Oprócz sprawności - silnik i tak traci pewną moc od momentu oprowego śmigła, ale ten spada wraz ze wzrostem prędkości lotu. Uwaga: rośnie po przekroczeniu V max dla danego skoku śmigła</t>
  </si>
  <si>
    <t>3. Obliczamy maksymalny prąd dla mocy i określonego napięcia akumulatora, oraz stosunek natężenia do napięcia - ten stosunek: 5 &lt; A/V =1</t>
  </si>
  <si>
    <t>6.2 Wznoszenie</t>
  </si>
  <si>
    <t>6.3a akrobacja</t>
  </si>
  <si>
    <t>6.4 podejście do lądowania</t>
  </si>
  <si>
    <t>czas trwania [s]</t>
  </si>
  <si>
    <t>prąd* [A]</t>
  </si>
  <si>
    <t>zużycie pojemności
[mAh]</t>
  </si>
  <si>
    <t>63. Lot (przelot)</t>
  </si>
  <si>
    <t>sumaryczny czas lotu w [min]</t>
  </si>
  <si>
    <t>6.1 Rozbieg do oderwania</t>
  </si>
  <si>
    <t>Suma zużycia  pojemności akumulatora dla planu lotu</t>
  </si>
  <si>
    <t>prąd [A]</t>
  </si>
  <si>
    <t>prąd*  [A]</t>
  </si>
  <si>
    <t>prąd *  [A]</t>
  </si>
  <si>
    <t>można sprawdzić kilka silników, zanim podejmiemy decyzję, nie wpisywać maksymalnej podawanej
jeśli nie ma danych, wpisać 0,8</t>
  </si>
  <si>
    <r>
      <t xml:space="preserve">Podsumowanie
</t>
    </r>
    <r>
      <rPr>
        <i/>
        <sz val="12"/>
        <color theme="1"/>
        <rFont val="Calibri (Tekst podstawowy)"/>
        <charset val="238"/>
      </rPr>
      <t>(jeśli suma zużycia jest równa pojemności - oba pola są puste)</t>
    </r>
  </si>
  <si>
    <r>
      <t xml:space="preserve">Objaśnienie
Na pewno nie wykorzystamy pojemności w pełni, choćby z powodu minimalnego napięcia na celę jakie powinno pozostać. 
Wiele też zależy od kondycji akumulatora.
</t>
    </r>
    <r>
      <rPr>
        <b/>
        <sz val="14"/>
        <color theme="1"/>
        <rFont val="Calibri"/>
        <family val="2"/>
        <scheme val="minor"/>
      </rPr>
      <t>* oszczędne gospodarowanie prądem</t>
    </r>
    <r>
      <rPr>
        <sz val="14"/>
        <color theme="1"/>
        <rFont val="Calibri"/>
        <family val="2"/>
        <charset val="238"/>
        <scheme val="minor"/>
      </rPr>
      <t xml:space="preserve">
Na pewno w fazie przelotu warto uwzględnić wartość prądu, przy której silnik ma największą sprawność. Dlatego ta informacja jest tak ważna w specyfikacji silnika. 
UWAGA: nie największa sprawność. Jeśli nie ma to powyżej 0,8 to już jest sporo.
Jeśli nie planujemy agresywnej akrobacji a z danych silnika wynika, że ma sprawność wysoką w dużym zakresie prądów, warto się zastanowić nad takim wyborem. Nie maksymalnie dźwignia do przodu, a na lekko zredukowanej mocy.
Jeśli mamy długi pas startowy, możemy sprawdzić rozbieg na mocy zredukowanej. To samo ze wznoszeniem.</t>
    </r>
  </si>
  <si>
    <t>6. wybieramy baterię i obliczamy wielkość rozładowania baterii [C]</t>
  </si>
  <si>
    <t>7. Obliczenie czasu trwania lotu z podziałem na fazy (plan lotu)</t>
  </si>
  <si>
    <t>Moc max [W]</t>
  </si>
  <si>
    <t>Moc użyteczna [W]</t>
  </si>
  <si>
    <t>Max moment użyteczny silnika</t>
  </si>
  <si>
    <t>[Nm]</t>
  </si>
  <si>
    <t>μ/100</t>
  </si>
  <si>
    <t>promień [m]</t>
  </si>
  <si>
    <t>średnica śmigła [m]</t>
  </si>
  <si>
    <t>średnica śmigła [cale]</t>
  </si>
  <si>
    <t>skok śmigła H [m]</t>
  </si>
  <si>
    <t>skok śmigła H [cal]</t>
  </si>
  <si>
    <t>H/D</t>
  </si>
  <si>
    <t>max obroty</t>
  </si>
  <si>
    <t>ω  [rad/s]</t>
  </si>
  <si>
    <t>n  [obr/min]</t>
  </si>
  <si>
    <t>n  [obr/s]</t>
  </si>
  <si>
    <t>max prędkość lotu (założona) [m/s]</t>
  </si>
  <si>
    <t>Mos = 1,92*(μ/100)*ω^2*R^5 [Nm]</t>
  </si>
  <si>
    <t>z wykresu cecha mocy śmigła μ</t>
  </si>
  <si>
    <t>z wykresu cechaciągu śmigła ψ</t>
  </si>
  <si>
    <t>Komentarz</t>
  </si>
  <si>
    <t>moment obrotowy silnika - Ms  [Nm]</t>
  </si>
  <si>
    <t>stosunek Ms/Misil</t>
  </si>
  <si>
    <t>λ = V/(ω*R)</t>
  </si>
  <si>
    <t>Dane silnika i modelu</t>
  </si>
  <si>
    <t>sprawność śmigła = λ(ψ/μ) [%]</t>
  </si>
  <si>
    <t>zakładamy promienie śmigeł</t>
  </si>
  <si>
    <t>ta wartość powinna być = momentowi obrotowemu silnika dopuszczalne &gt; 0,8  tej warości  - wartość C6</t>
  </si>
  <si>
    <t>sprawność śmigła</t>
  </si>
  <si>
    <t>Moc silnika z uwzględnieniem sprawności śmigła</t>
  </si>
  <si>
    <r>
      <t xml:space="preserve">proponuję tę wartość podzielić przez sprawność silnika (podana w specyfikacji) można jeszcze uwzględnić sprawność śmigła ok. 0,77 jeśli zależy nam na skutecznym napędzie
</t>
    </r>
    <r>
      <rPr>
        <b/>
        <sz val="12"/>
        <color rgb="FFFF0000"/>
        <rFont val="Calibri (Tekst podstawowy)"/>
        <charset val="238"/>
      </rPr>
      <t>Patrz - UWAGA 1</t>
    </r>
  </si>
  <si>
    <r>
      <rPr>
        <b/>
        <sz val="12"/>
        <color rgb="FFFF0000"/>
        <rFont val="Calibri (Tekst podstawowy)"/>
        <charset val="238"/>
      </rPr>
      <t>UWAGA 1</t>
    </r>
    <r>
      <rPr>
        <sz val="12"/>
        <color theme="1"/>
        <rFont val="Calibri"/>
        <family val="2"/>
        <charset val="238"/>
        <scheme val="minor"/>
      </rPr>
      <t xml:space="preserve">  proponuję tę wartość podzielić przez sprawność śmigła (max 0,8)</t>
    </r>
  </si>
  <si>
    <t>To jest moc silnika, której potrzebujemy</t>
  </si>
  <si>
    <t>Dane wpisujemy w wierszach zaznaczonych na zielono</t>
  </si>
  <si>
    <t>UWAGA - wpisujemy w komórkach z zielonym tłem</t>
  </si>
  <si>
    <t>szukamy śmigła do silnika:</t>
  </si>
  <si>
    <t>moment obrotowy [Nm]</t>
  </si>
  <si>
    <t>moment obrotowy [In-Lbf]</t>
  </si>
  <si>
    <t>max prękość obr [obr/min] (RPM)</t>
  </si>
  <si>
    <t>Poszukujemy śmigła, które będzie wytwarzało moment oporowy równy  temu w D4
dla prędkości bliskiej tej w D6
i RPM bliskiej tej w D7 (są co 1000)</t>
  </si>
  <si>
    <t>śmigła proponowane przez producenta silnika</t>
  </si>
  <si>
    <t>pobiera z zakładki:  silnik</t>
  </si>
  <si>
    <t>przewidywania max prędkość lotu  [km/h]</t>
  </si>
  <si>
    <t>przewidywania max prędkość lotu [mph]</t>
  </si>
  <si>
    <t>pobiera z zakłądki silnik - jeśli wpiszemy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</si>
</sst>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2A2A2A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Tekst podstawowy)"/>
      <charset val="238"/>
    </font>
    <font>
      <b/>
      <sz val="12"/>
      <color rgb="FFFF0000"/>
      <name val="Calibri (Tekst podstawowy)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 indent="1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/>
    <xf numFmtId="1" fontId="0" fillId="0" borderId="11" xfId="0" applyNumberFormat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11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3" borderId="11" xfId="0" applyFill="1" applyBorder="1"/>
    <xf numFmtId="2" fontId="0" fillId="2" borderId="1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11" xfId="0" applyFill="1" applyBorder="1" applyAlignment="1">
      <alignment vertical="center"/>
    </xf>
    <xf numFmtId="1" fontId="0" fillId="0" borderId="11" xfId="0" applyNumberFormat="1" applyFill="1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0" fontId="0" fillId="0" borderId="0" xfId="0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inden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0" fillId="3" borderId="0" xfId="0" applyFill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right" wrapText="1" indent="1"/>
    </xf>
    <xf numFmtId="0" fontId="0" fillId="0" borderId="9" xfId="0" applyBorder="1" applyAlignment="1">
      <alignment horizontal="right" wrapText="1" indent="1"/>
    </xf>
    <xf numFmtId="0" fontId="0" fillId="0" borderId="7" xfId="0" applyBorder="1" applyAlignment="1">
      <alignment horizontal="right" wrapText="1" indent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indent="1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right" indent="1"/>
    </xf>
    <xf numFmtId="0" fontId="0" fillId="0" borderId="1" xfId="0" applyBorder="1" applyAlignment="1">
      <alignment horizontal="right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B415-4F71-9840-ABE9-C7FD3095BE63}">
  <dimension ref="A1:Z101"/>
  <sheetViews>
    <sheetView showGridLines="0" tabSelected="1" zoomScale="94" workbookViewId="0">
      <selection activeCell="C70" sqref="C70"/>
    </sheetView>
  </sheetViews>
  <sheetFormatPr baseColWidth="10" defaultRowHeight="16" x14ac:dyDescent="0.2"/>
  <cols>
    <col min="1" max="1" width="22.5" style="1" customWidth="1"/>
    <col min="2" max="2" width="12.83203125" style="1" customWidth="1"/>
    <col min="3" max="3" width="12.1640625" style="1" customWidth="1"/>
    <col min="4" max="4" width="14" style="1" customWidth="1"/>
    <col min="5" max="5" width="10.83203125" style="1"/>
    <col min="6" max="6" width="12.33203125" style="1" customWidth="1"/>
    <col min="7" max="7" width="12" style="1" customWidth="1"/>
    <col min="8" max="8" width="13.5" style="1" customWidth="1"/>
    <col min="9" max="9" width="10.83203125" style="1"/>
    <col min="10" max="10" width="11.1640625" style="1" customWidth="1"/>
    <col min="11" max="11" width="15" style="1" customWidth="1"/>
    <col min="12" max="12" width="12" style="1" customWidth="1"/>
    <col min="13" max="13" width="16" style="1" customWidth="1"/>
    <col min="14" max="14" width="10.83203125" style="1"/>
    <col min="15" max="15" width="68.1640625" style="1" customWidth="1"/>
    <col min="16" max="16384" width="10.83203125" style="1"/>
  </cols>
  <sheetData>
    <row r="1" spans="1:21" x14ac:dyDescent="0.2">
      <c r="A1" s="111" t="s">
        <v>120</v>
      </c>
      <c r="B1" s="111"/>
      <c r="C1" s="111"/>
      <c r="D1" s="111"/>
      <c r="E1" s="111"/>
      <c r="F1" s="111"/>
      <c r="G1" s="111"/>
      <c r="H1" s="111"/>
      <c r="I1" s="111"/>
    </row>
    <row r="2" spans="1:21" x14ac:dyDescent="0.2">
      <c r="A2" s="111"/>
      <c r="B2" s="111"/>
      <c r="C2" s="111"/>
      <c r="D2" s="111"/>
      <c r="E2" s="111"/>
      <c r="F2" s="111"/>
      <c r="G2" s="111"/>
      <c r="H2" s="111"/>
      <c r="I2" s="111"/>
    </row>
    <row r="4" spans="1:21" ht="40" customHeight="1" x14ac:dyDescent="0.2">
      <c r="A4" s="116" t="s">
        <v>46</v>
      </c>
      <c r="B4" s="116"/>
      <c r="C4" s="116"/>
      <c r="D4" s="116"/>
      <c r="E4" s="116"/>
      <c r="F4" s="116"/>
      <c r="G4" s="116"/>
      <c r="H4" s="116"/>
      <c r="I4" s="116"/>
    </row>
    <row r="6" spans="1:21" ht="34" x14ac:dyDescent="0.2">
      <c r="A6" s="3" t="s">
        <v>12</v>
      </c>
      <c r="B6" s="118" t="s">
        <v>13</v>
      </c>
      <c r="C6" s="119"/>
      <c r="D6" s="119"/>
      <c r="E6" s="39" t="s">
        <v>62</v>
      </c>
      <c r="F6" s="9"/>
    </row>
    <row r="7" spans="1:21" x14ac:dyDescent="0.2">
      <c r="A7" s="4" t="s">
        <v>1</v>
      </c>
      <c r="B7" s="1" t="s">
        <v>9</v>
      </c>
      <c r="E7" s="83"/>
      <c r="F7" s="8"/>
    </row>
    <row r="8" spans="1:21" x14ac:dyDescent="0.2">
      <c r="A8" s="4" t="s">
        <v>2</v>
      </c>
      <c r="B8" s="1" t="s">
        <v>63</v>
      </c>
      <c r="E8" s="83"/>
      <c r="F8" s="8"/>
    </row>
    <row r="9" spans="1:21" x14ac:dyDescent="0.2">
      <c r="A9" s="4" t="s">
        <v>3</v>
      </c>
      <c r="B9" s="1" t="s">
        <v>8</v>
      </c>
      <c r="E9" s="83"/>
      <c r="F9" s="8"/>
    </row>
    <row r="10" spans="1:21" x14ac:dyDescent="0.2">
      <c r="A10" s="4" t="s">
        <v>4</v>
      </c>
      <c r="B10" s="1" t="s">
        <v>7</v>
      </c>
      <c r="E10" s="83"/>
      <c r="F10" s="8"/>
    </row>
    <row r="11" spans="1:21" x14ac:dyDescent="0.2">
      <c r="A11" s="4" t="s">
        <v>5</v>
      </c>
      <c r="B11" s="1" t="s">
        <v>6</v>
      </c>
      <c r="E11" s="83"/>
      <c r="F11" s="8"/>
    </row>
    <row r="13" spans="1:21" ht="21" x14ac:dyDescent="0.2">
      <c r="A13" s="24" t="s">
        <v>47</v>
      </c>
      <c r="B13" s="24"/>
      <c r="C13" s="24"/>
      <c r="D13" s="24"/>
      <c r="E13" s="24"/>
    </row>
    <row r="14" spans="1:21" ht="17" x14ac:dyDescent="0.2">
      <c r="A14" s="33" t="s">
        <v>0</v>
      </c>
      <c r="B14" s="83"/>
      <c r="C14" s="117"/>
      <c r="D14" s="117"/>
      <c r="E14" s="117"/>
      <c r="F14" s="117"/>
      <c r="G14" s="117"/>
      <c r="H14" s="117"/>
      <c r="I14" s="117"/>
      <c r="M14" s="26"/>
      <c r="N14" s="26"/>
      <c r="O14" s="26"/>
      <c r="P14" s="26"/>
      <c r="Q14" s="27"/>
      <c r="R14" s="26"/>
      <c r="S14" s="26"/>
      <c r="T14" s="26"/>
      <c r="U14" s="26"/>
    </row>
    <row r="15" spans="1:21" x14ac:dyDescent="0.2">
      <c r="A15" s="30" t="s">
        <v>10</v>
      </c>
      <c r="B15" s="83"/>
      <c r="C15" s="1" t="s">
        <v>48</v>
      </c>
      <c r="M15" s="26"/>
      <c r="N15" s="26"/>
      <c r="O15" s="26"/>
      <c r="P15" s="26"/>
      <c r="Q15" s="28"/>
      <c r="R15" s="26"/>
      <c r="S15" s="26"/>
      <c r="T15" s="26"/>
      <c r="U15" s="26"/>
    </row>
    <row r="16" spans="1:21" ht="55" customHeight="1" x14ac:dyDescent="0.2">
      <c r="A16" s="7" t="s">
        <v>66</v>
      </c>
      <c r="B16" s="17">
        <f>B14*B15</f>
        <v>0</v>
      </c>
      <c r="C16" s="77" t="s">
        <v>11</v>
      </c>
      <c r="D16" s="96" t="s">
        <v>116</v>
      </c>
      <c r="E16" s="96"/>
      <c r="F16" s="96"/>
      <c r="G16" s="96"/>
      <c r="H16" s="96"/>
      <c r="I16" s="97"/>
      <c r="J16" s="64"/>
      <c r="M16" s="26"/>
      <c r="N16" s="26"/>
      <c r="O16" s="26"/>
      <c r="P16" s="26"/>
      <c r="Q16" s="28"/>
      <c r="R16" s="26"/>
      <c r="S16" s="26"/>
      <c r="T16" s="26"/>
      <c r="U16" s="26"/>
    </row>
    <row r="17" spans="1:21" ht="36" customHeight="1" x14ac:dyDescent="0.2">
      <c r="A17" s="30" t="s">
        <v>51</v>
      </c>
      <c r="B17" s="83"/>
      <c r="C17" s="98" t="s">
        <v>82</v>
      </c>
      <c r="D17" s="96"/>
      <c r="E17" s="96"/>
      <c r="F17" s="96"/>
      <c r="G17" s="96"/>
      <c r="H17" s="96"/>
      <c r="I17" s="97"/>
      <c r="J17" s="64"/>
      <c r="M17" s="26"/>
      <c r="N17" s="26"/>
      <c r="O17" s="26"/>
      <c r="P17" s="26"/>
      <c r="Q17" s="28"/>
      <c r="R17" s="26"/>
      <c r="S17" s="26"/>
      <c r="T17" s="26"/>
      <c r="U17" s="26"/>
    </row>
    <row r="18" spans="1:21" ht="30" customHeight="1" x14ac:dyDescent="0.2">
      <c r="A18" s="34" t="s">
        <v>52</v>
      </c>
      <c r="B18" s="35" t="e">
        <f>B16/B17</f>
        <v>#DIV/0!</v>
      </c>
      <c r="C18" s="77" t="s">
        <v>11</v>
      </c>
      <c r="D18" s="96"/>
      <c r="E18" s="96"/>
      <c r="F18" s="96"/>
      <c r="G18" s="96"/>
      <c r="H18" s="96"/>
      <c r="I18" s="97"/>
      <c r="J18" s="20"/>
      <c r="M18" s="26"/>
      <c r="N18" s="26"/>
      <c r="O18" s="26"/>
      <c r="P18" s="26"/>
      <c r="Q18" s="28"/>
      <c r="R18" s="26"/>
      <c r="S18" s="26"/>
      <c r="T18" s="26"/>
      <c r="U18" s="26"/>
    </row>
    <row r="19" spans="1:21" ht="30" customHeight="1" x14ac:dyDescent="0.2">
      <c r="A19" s="34" t="s">
        <v>114</v>
      </c>
      <c r="B19" s="90"/>
      <c r="C19" s="77"/>
      <c r="D19" s="96" t="s">
        <v>117</v>
      </c>
      <c r="E19" s="96"/>
      <c r="F19" s="96"/>
      <c r="G19" s="96"/>
      <c r="H19" s="96"/>
      <c r="I19" s="97"/>
      <c r="J19" s="53"/>
      <c r="M19" s="26"/>
      <c r="N19" s="26"/>
      <c r="O19" s="26"/>
      <c r="P19" s="26"/>
      <c r="Q19" s="28"/>
      <c r="R19" s="26"/>
      <c r="S19" s="26"/>
      <c r="T19" s="26"/>
      <c r="U19" s="26"/>
    </row>
    <row r="20" spans="1:21" ht="30" customHeight="1" x14ac:dyDescent="0.2">
      <c r="A20" s="34" t="s">
        <v>115</v>
      </c>
      <c r="B20" s="76" t="e">
        <f>B18/B19</f>
        <v>#DIV/0!</v>
      </c>
      <c r="C20" s="77" t="s">
        <v>11</v>
      </c>
      <c r="D20" s="96" t="s">
        <v>118</v>
      </c>
      <c r="E20" s="96"/>
      <c r="F20" s="96"/>
      <c r="G20" s="96"/>
      <c r="H20" s="96"/>
      <c r="I20" s="97"/>
      <c r="J20" s="53"/>
      <c r="M20" s="26"/>
      <c r="N20" s="26"/>
      <c r="O20" s="26"/>
      <c r="P20" s="26"/>
      <c r="Q20" s="28"/>
      <c r="R20" s="26"/>
      <c r="S20" s="26"/>
      <c r="T20" s="26"/>
      <c r="U20" s="26"/>
    </row>
    <row r="21" spans="1:21" ht="20" customHeight="1" x14ac:dyDescent="0.2">
      <c r="A21" s="40"/>
      <c r="B21" s="41"/>
      <c r="C21" s="20"/>
      <c r="D21" s="6"/>
      <c r="E21" s="6"/>
      <c r="F21" s="6"/>
      <c r="G21" s="6"/>
      <c r="H21" s="6"/>
      <c r="I21" s="6"/>
      <c r="J21" s="6"/>
      <c r="M21" s="26"/>
      <c r="N21" s="26"/>
      <c r="O21" s="26"/>
      <c r="P21" s="26"/>
      <c r="Q21" s="28"/>
      <c r="R21" s="26"/>
      <c r="S21" s="26"/>
      <c r="T21" s="26"/>
      <c r="U21" s="26"/>
    </row>
    <row r="22" spans="1:21" ht="30" customHeight="1" x14ac:dyDescent="0.2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M22" s="26"/>
      <c r="N22" s="26"/>
      <c r="O22" s="26"/>
      <c r="P22" s="26"/>
      <c r="Q22" s="28"/>
      <c r="R22" s="26"/>
      <c r="S22" s="26"/>
      <c r="T22" s="26"/>
      <c r="U22" s="26"/>
    </row>
    <row r="23" spans="1:21" x14ac:dyDescent="0.2">
      <c r="A23" s="99"/>
      <c r="B23" s="99"/>
      <c r="C23" s="99"/>
      <c r="D23" s="99"/>
      <c r="E23" s="99"/>
      <c r="F23" s="99"/>
      <c r="G23" s="99"/>
      <c r="H23" s="99"/>
      <c r="I23" s="99"/>
      <c r="J23" s="99"/>
      <c r="M23" s="26"/>
      <c r="N23" s="26"/>
      <c r="O23" s="26"/>
      <c r="P23" s="26"/>
      <c r="Q23" s="28"/>
      <c r="R23" s="26"/>
      <c r="S23" s="26"/>
      <c r="T23" s="26"/>
      <c r="U23" s="26"/>
    </row>
    <row r="24" spans="1:21" x14ac:dyDescent="0.2"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57" customHeight="1" x14ac:dyDescent="0.2">
      <c r="A25" s="110" t="s">
        <v>68</v>
      </c>
      <c r="B25" s="110"/>
      <c r="C25" s="110"/>
      <c r="D25" s="110"/>
      <c r="E25" s="110"/>
      <c r="M25" s="26"/>
      <c r="N25" s="29"/>
      <c r="O25" s="26"/>
      <c r="P25" s="26"/>
      <c r="Q25" s="26"/>
      <c r="R25" s="26"/>
      <c r="S25" s="26"/>
      <c r="T25" s="26"/>
      <c r="U25" s="26"/>
    </row>
    <row r="26" spans="1:21" x14ac:dyDescent="0.2">
      <c r="B26" s="2"/>
      <c r="C26" s="14" t="s">
        <v>18</v>
      </c>
      <c r="D26" s="10" t="s">
        <v>19</v>
      </c>
      <c r="F26" s="36"/>
      <c r="G26" s="36"/>
      <c r="H26" s="36"/>
      <c r="I26" s="36"/>
      <c r="J26" s="36"/>
      <c r="K26" s="36"/>
      <c r="L26" s="36"/>
      <c r="M26" s="37"/>
      <c r="N26" s="26"/>
      <c r="O26" s="26"/>
      <c r="P26" s="26"/>
      <c r="Q26" s="26"/>
      <c r="R26" s="26"/>
      <c r="S26" s="26"/>
      <c r="T26" s="26"/>
      <c r="U26" s="26"/>
    </row>
    <row r="27" spans="1:21" ht="34" x14ac:dyDescent="0.2">
      <c r="A27" s="4" t="s">
        <v>14</v>
      </c>
      <c r="B27" s="15" t="s">
        <v>17</v>
      </c>
      <c r="C27" s="16" t="s">
        <v>16</v>
      </c>
      <c r="D27" s="11" t="s">
        <v>28</v>
      </c>
      <c r="F27" s="36"/>
      <c r="G27" s="36"/>
      <c r="H27" s="36"/>
      <c r="I27" s="36"/>
      <c r="J27" s="36"/>
      <c r="K27" s="36"/>
      <c r="L27" s="36"/>
      <c r="M27" s="37"/>
      <c r="N27" s="112"/>
      <c r="O27" s="26"/>
      <c r="P27" s="26"/>
      <c r="Q27" s="113"/>
      <c r="R27" s="26"/>
      <c r="S27" s="26"/>
      <c r="T27" s="26"/>
      <c r="U27" s="26"/>
    </row>
    <row r="28" spans="1:21" ht="17" x14ac:dyDescent="0.2">
      <c r="A28" s="7" t="s">
        <v>20</v>
      </c>
      <c r="B28" s="17">
        <v>7.4</v>
      </c>
      <c r="C28" s="18">
        <f>$B$16/B28</f>
        <v>0</v>
      </c>
      <c r="D28" s="12">
        <f>C28/B28</f>
        <v>0</v>
      </c>
      <c r="F28" s="36"/>
      <c r="G28" s="36"/>
      <c r="H28" s="36"/>
      <c r="I28" s="36"/>
      <c r="J28" s="36"/>
      <c r="K28" s="36"/>
      <c r="L28" s="36"/>
      <c r="M28" s="37"/>
      <c r="N28" s="112"/>
      <c r="O28" s="26"/>
      <c r="P28" s="26"/>
      <c r="Q28" s="114"/>
      <c r="R28" s="26"/>
      <c r="S28" s="26"/>
      <c r="T28" s="26"/>
      <c r="U28" s="26"/>
    </row>
    <row r="29" spans="1:21" x14ac:dyDescent="0.2">
      <c r="A29" s="4" t="s">
        <v>21</v>
      </c>
      <c r="B29" s="17">
        <v>11.100000000000001</v>
      </c>
      <c r="C29" s="19">
        <f t="shared" ref="C29:C35" si="0">$B$16/B29</f>
        <v>0</v>
      </c>
      <c r="D29" s="13">
        <f t="shared" ref="D29:D35" si="1">C29/B29</f>
        <v>0</v>
      </c>
      <c r="F29" s="36"/>
      <c r="G29" s="36"/>
      <c r="H29" s="36"/>
      <c r="I29" s="36"/>
      <c r="J29" s="36"/>
      <c r="K29" s="36"/>
      <c r="L29" s="36"/>
      <c r="M29" s="37"/>
      <c r="N29" s="112"/>
      <c r="O29" s="26"/>
      <c r="P29" s="26"/>
      <c r="Q29" s="114"/>
      <c r="R29" s="26"/>
      <c r="S29" s="26"/>
      <c r="T29" s="26"/>
      <c r="U29" s="26"/>
    </row>
    <row r="30" spans="1:21" x14ac:dyDescent="0.2">
      <c r="A30" s="4" t="s">
        <v>22</v>
      </c>
      <c r="B30" s="17">
        <v>14.8</v>
      </c>
      <c r="C30" s="19">
        <f t="shared" si="0"/>
        <v>0</v>
      </c>
      <c r="D30" s="13">
        <f t="shared" si="1"/>
        <v>0</v>
      </c>
      <c r="F30" s="36"/>
      <c r="G30" s="36"/>
      <c r="H30" s="36"/>
      <c r="I30" s="36"/>
      <c r="J30" s="36"/>
      <c r="K30" s="36"/>
      <c r="L30" s="36"/>
      <c r="M30" s="37"/>
      <c r="N30" s="112"/>
      <c r="O30" s="26"/>
      <c r="P30" s="26"/>
      <c r="Q30" s="114"/>
      <c r="R30" s="26"/>
      <c r="S30" s="26"/>
      <c r="T30" s="26"/>
      <c r="U30" s="26"/>
    </row>
    <row r="31" spans="1:21" x14ac:dyDescent="0.2">
      <c r="A31" s="4" t="s">
        <v>23</v>
      </c>
      <c r="B31" s="17">
        <v>18.5</v>
      </c>
      <c r="C31" s="19">
        <f t="shared" si="0"/>
        <v>0</v>
      </c>
      <c r="D31" s="13">
        <f t="shared" si="1"/>
        <v>0</v>
      </c>
      <c r="F31" s="36"/>
      <c r="G31" s="36"/>
      <c r="H31" s="36"/>
      <c r="I31" s="36"/>
      <c r="J31" s="36"/>
      <c r="K31" s="36"/>
      <c r="L31" s="36"/>
      <c r="M31" s="37"/>
      <c r="N31" s="112"/>
      <c r="O31" s="26"/>
      <c r="P31" s="26"/>
      <c r="Q31" s="114"/>
      <c r="R31" s="26"/>
      <c r="S31" s="26"/>
      <c r="T31" s="26"/>
      <c r="U31" s="26"/>
    </row>
    <row r="32" spans="1:21" x14ac:dyDescent="0.2">
      <c r="A32" s="4" t="s">
        <v>24</v>
      </c>
      <c r="B32" s="17">
        <v>22.200000000000003</v>
      </c>
      <c r="C32" s="19">
        <f t="shared" si="0"/>
        <v>0</v>
      </c>
      <c r="D32" s="13">
        <f t="shared" si="1"/>
        <v>0</v>
      </c>
      <c r="F32" s="38"/>
      <c r="G32" s="36"/>
      <c r="H32" s="36"/>
      <c r="I32" s="36"/>
      <c r="J32" s="36"/>
      <c r="K32" s="36"/>
      <c r="L32" s="36"/>
      <c r="M32" s="36"/>
    </row>
    <row r="33" spans="1:26" x14ac:dyDescent="0.2">
      <c r="A33" s="4" t="s">
        <v>25</v>
      </c>
      <c r="B33" s="17">
        <v>29.6</v>
      </c>
      <c r="C33" s="19">
        <f t="shared" si="0"/>
        <v>0</v>
      </c>
      <c r="D33" s="13">
        <f t="shared" si="1"/>
        <v>0</v>
      </c>
      <c r="F33" s="36"/>
      <c r="G33" s="36"/>
      <c r="H33" s="36"/>
      <c r="I33" s="36"/>
      <c r="J33" s="36"/>
      <c r="K33" s="36"/>
      <c r="L33" s="36"/>
      <c r="M33" s="36"/>
    </row>
    <row r="34" spans="1:26" x14ac:dyDescent="0.2">
      <c r="A34" s="4" t="s">
        <v>26</v>
      </c>
      <c r="B34" s="17">
        <v>37</v>
      </c>
      <c r="C34" s="19">
        <f>$B$16/B34</f>
        <v>0</v>
      </c>
      <c r="D34" s="13">
        <f t="shared" si="1"/>
        <v>0</v>
      </c>
      <c r="F34" s="36"/>
      <c r="G34" s="36"/>
      <c r="H34" s="36"/>
      <c r="I34" s="36"/>
      <c r="J34" s="36"/>
      <c r="K34" s="36"/>
      <c r="L34" s="36"/>
      <c r="M34" s="36"/>
    </row>
    <row r="35" spans="1:26" x14ac:dyDescent="0.2">
      <c r="A35" s="30" t="s">
        <v>27</v>
      </c>
      <c r="B35" s="83"/>
      <c r="C35" s="19" t="e">
        <f t="shared" si="0"/>
        <v>#DIV/0!</v>
      </c>
      <c r="D35" s="13" t="e">
        <f t="shared" si="1"/>
        <v>#DIV/0!</v>
      </c>
      <c r="F35" s="36"/>
      <c r="G35" s="36"/>
      <c r="H35" s="36"/>
      <c r="I35" s="36"/>
      <c r="J35" s="36"/>
      <c r="K35" s="36"/>
      <c r="L35" s="36"/>
      <c r="M35" s="36"/>
    </row>
    <row r="36" spans="1:26" x14ac:dyDescent="0.2">
      <c r="F36" s="36"/>
      <c r="G36" s="36"/>
      <c r="H36" s="36"/>
      <c r="I36" s="36"/>
      <c r="J36" s="36"/>
      <c r="K36" s="36"/>
      <c r="L36" s="36"/>
      <c r="M36" s="36"/>
    </row>
    <row r="37" spans="1:26" ht="21" x14ac:dyDescent="0.2">
      <c r="A37" s="24" t="s">
        <v>65</v>
      </c>
    </row>
    <row r="38" spans="1:26" ht="34" x14ac:dyDescent="0.2">
      <c r="A38" s="82"/>
      <c r="B38" s="4" t="s">
        <v>59</v>
      </c>
      <c r="C38" s="83"/>
      <c r="D38" s="4" t="s">
        <v>60</v>
      </c>
      <c r="E38" s="84"/>
      <c r="F38" s="7" t="s">
        <v>55</v>
      </c>
      <c r="G38" s="83"/>
      <c r="H38" s="4" t="s">
        <v>56</v>
      </c>
      <c r="I38" s="83"/>
      <c r="J38" s="7" t="s">
        <v>57</v>
      </c>
      <c r="K38" s="83"/>
      <c r="L38" s="4" t="s">
        <v>32</v>
      </c>
      <c r="M38" s="85"/>
      <c r="N38" s="7" t="s">
        <v>58</v>
      </c>
      <c r="O38" s="85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34" x14ac:dyDescent="0.2">
      <c r="A39" s="82"/>
      <c r="B39" s="4" t="s">
        <v>59</v>
      </c>
      <c r="C39" s="83"/>
      <c r="D39" s="4" t="s">
        <v>60</v>
      </c>
      <c r="E39" s="84"/>
      <c r="F39" s="7" t="s">
        <v>55</v>
      </c>
      <c r="G39" s="83"/>
      <c r="H39" s="4" t="s">
        <v>56</v>
      </c>
      <c r="I39" s="83"/>
      <c r="J39" s="7" t="s">
        <v>57</v>
      </c>
      <c r="K39" s="83"/>
      <c r="L39" s="4" t="s">
        <v>32</v>
      </c>
      <c r="M39" s="85"/>
      <c r="N39" s="7" t="s">
        <v>58</v>
      </c>
      <c r="O39" s="8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4" x14ac:dyDescent="0.2">
      <c r="A40" s="82"/>
      <c r="B40" s="4" t="s">
        <v>59</v>
      </c>
      <c r="C40" s="83"/>
      <c r="D40" s="4" t="s">
        <v>60</v>
      </c>
      <c r="E40" s="84"/>
      <c r="F40" s="7" t="s">
        <v>55</v>
      </c>
      <c r="G40" s="83"/>
      <c r="H40" s="4" t="s">
        <v>56</v>
      </c>
      <c r="I40" s="83"/>
      <c r="J40" s="7" t="s">
        <v>57</v>
      </c>
      <c r="K40" s="84"/>
      <c r="L40" s="4" t="s">
        <v>32</v>
      </c>
      <c r="M40" s="85"/>
      <c r="N40" s="7" t="s">
        <v>58</v>
      </c>
      <c r="O40" s="85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34" x14ac:dyDescent="0.2">
      <c r="A41" s="82"/>
      <c r="B41" s="4" t="s">
        <v>59</v>
      </c>
      <c r="C41" s="83"/>
      <c r="D41" s="4" t="s">
        <v>60</v>
      </c>
      <c r="E41" s="84"/>
      <c r="F41" s="7" t="s">
        <v>55</v>
      </c>
      <c r="G41" s="83"/>
      <c r="H41" s="4" t="s">
        <v>56</v>
      </c>
      <c r="I41" s="83"/>
      <c r="J41" s="7" t="s">
        <v>57</v>
      </c>
      <c r="K41" s="83"/>
      <c r="L41" s="4" t="s">
        <v>32</v>
      </c>
      <c r="M41" s="85"/>
      <c r="N41" s="7" t="s">
        <v>58</v>
      </c>
      <c r="O41" s="8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34" x14ac:dyDescent="0.2">
      <c r="A42" s="82"/>
      <c r="B42" s="4" t="s">
        <v>59</v>
      </c>
      <c r="C42" s="83"/>
      <c r="D42" s="4" t="s">
        <v>60</v>
      </c>
      <c r="E42" s="84"/>
      <c r="F42" s="7" t="s">
        <v>55</v>
      </c>
      <c r="G42" s="83"/>
      <c r="H42" s="4" t="s">
        <v>56</v>
      </c>
      <c r="I42" s="83"/>
      <c r="J42" s="7" t="s">
        <v>57</v>
      </c>
      <c r="K42" s="83"/>
      <c r="L42" s="4" t="s">
        <v>32</v>
      </c>
      <c r="M42" s="85"/>
      <c r="N42" s="7" t="s">
        <v>58</v>
      </c>
      <c r="O42" s="8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34" x14ac:dyDescent="0.2">
      <c r="A43" s="82"/>
      <c r="B43" s="4" t="s">
        <v>59</v>
      </c>
      <c r="C43" s="83"/>
      <c r="D43" s="4" t="s">
        <v>60</v>
      </c>
      <c r="E43" s="84"/>
      <c r="F43" s="7" t="s">
        <v>55</v>
      </c>
      <c r="G43" s="83"/>
      <c r="H43" s="4" t="s">
        <v>56</v>
      </c>
      <c r="I43" s="83"/>
      <c r="J43" s="7" t="s">
        <v>57</v>
      </c>
      <c r="K43" s="83"/>
      <c r="L43" s="4" t="s">
        <v>32</v>
      </c>
      <c r="M43" s="85"/>
      <c r="N43" s="7" t="s">
        <v>58</v>
      </c>
      <c r="O43" s="85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6" spans="1:26" ht="21" x14ac:dyDescent="0.2">
      <c r="A46" s="24" t="s">
        <v>53</v>
      </c>
      <c r="F46" s="115"/>
      <c r="G46" s="115"/>
      <c r="H46" s="115"/>
      <c r="I46" s="115"/>
    </row>
    <row r="47" spans="1:26" x14ac:dyDescent="0.2">
      <c r="A47" s="4" t="s">
        <v>33</v>
      </c>
      <c r="B47" s="4" t="s">
        <v>29</v>
      </c>
      <c r="C47" s="83"/>
      <c r="D47" s="1" t="s">
        <v>16</v>
      </c>
      <c r="F47" s="47"/>
      <c r="G47" s="48"/>
      <c r="H47" s="49"/>
      <c r="I47" s="48"/>
      <c r="J47" s="47"/>
      <c r="K47" s="48"/>
    </row>
    <row r="48" spans="1:26" x14ac:dyDescent="0.2">
      <c r="A48" s="94" t="s">
        <v>30</v>
      </c>
      <c r="B48" s="95"/>
      <c r="C48" s="83"/>
      <c r="D48" s="1" t="s">
        <v>15</v>
      </c>
    </row>
    <row r="49" spans="1:11" x14ac:dyDescent="0.2">
      <c r="A49" s="94" t="s">
        <v>31</v>
      </c>
      <c r="B49" s="95"/>
      <c r="C49" s="83"/>
      <c r="D49" s="1" t="s">
        <v>34</v>
      </c>
    </row>
    <row r="50" spans="1:11" x14ac:dyDescent="0.2">
      <c r="A50" s="94" t="s">
        <v>87</v>
      </c>
      <c r="B50" s="95"/>
      <c r="C50" s="83"/>
    </row>
    <row r="51" spans="1:11" x14ac:dyDescent="0.2">
      <c r="A51" s="100" t="s">
        <v>54</v>
      </c>
      <c r="B51" s="100"/>
      <c r="C51" s="83"/>
      <c r="D51" s="102" t="s">
        <v>61</v>
      </c>
      <c r="E51" s="102"/>
      <c r="F51" s="102"/>
      <c r="G51" s="102"/>
      <c r="H51" s="102"/>
      <c r="I51" s="102"/>
      <c r="J51" s="102"/>
      <c r="K51" s="102"/>
    </row>
    <row r="52" spans="1:11" x14ac:dyDescent="0.2">
      <c r="A52" s="94" t="s">
        <v>88</v>
      </c>
      <c r="B52" s="95"/>
      <c r="C52" s="81">
        <f>C50*C51</f>
        <v>0</v>
      </c>
      <c r="D52" s="46"/>
      <c r="E52" s="46"/>
      <c r="F52" s="46"/>
      <c r="G52" s="46"/>
      <c r="H52" s="46"/>
      <c r="I52" s="46"/>
      <c r="J52" s="46"/>
      <c r="K52" s="46"/>
    </row>
    <row r="53" spans="1:11" x14ac:dyDescent="0.2">
      <c r="A53" s="4" t="s">
        <v>35</v>
      </c>
      <c r="B53" s="4" t="s">
        <v>36</v>
      </c>
      <c r="C53" s="83"/>
      <c r="D53" s="1" t="s">
        <v>15</v>
      </c>
      <c r="E53" s="1" t="s">
        <v>49</v>
      </c>
    </row>
    <row r="54" spans="1:11" x14ac:dyDescent="0.2">
      <c r="A54" s="94" t="s">
        <v>44</v>
      </c>
      <c r="B54" s="95"/>
      <c r="C54" s="17">
        <f>C53*C49</f>
        <v>0</v>
      </c>
      <c r="D54" s="1" t="s">
        <v>45</v>
      </c>
    </row>
    <row r="55" spans="1:11" x14ac:dyDescent="0.2">
      <c r="A55" s="100" t="s">
        <v>44</v>
      </c>
      <c r="B55" s="100"/>
      <c r="C55" s="17">
        <f>C54/60</f>
        <v>0</v>
      </c>
      <c r="D55" s="1" t="s">
        <v>50</v>
      </c>
    </row>
    <row r="56" spans="1:11" x14ac:dyDescent="0.2">
      <c r="A56" s="100" t="s">
        <v>89</v>
      </c>
      <c r="B56" s="100"/>
      <c r="C56" s="19" t="e">
        <f>(C52/C55)/6.28</f>
        <v>#DIV/0!</v>
      </c>
      <c r="D56" s="1" t="s">
        <v>90</v>
      </c>
    </row>
    <row r="57" spans="1:11" x14ac:dyDescent="0.2">
      <c r="A57" s="51"/>
      <c r="B57" s="51"/>
      <c r="C57" s="50"/>
    </row>
    <row r="58" spans="1:11" ht="21" x14ac:dyDescent="0.2">
      <c r="A58" s="24" t="s">
        <v>85</v>
      </c>
    </row>
    <row r="59" spans="1:11" x14ac:dyDescent="0.2">
      <c r="A59" s="4" t="s">
        <v>37</v>
      </c>
      <c r="B59" s="25" t="s">
        <v>38</v>
      </c>
      <c r="C59" s="25" t="s">
        <v>39</v>
      </c>
    </row>
    <row r="60" spans="1:11" x14ac:dyDescent="0.2">
      <c r="A60" s="30" t="s">
        <v>40</v>
      </c>
      <c r="B60" s="83"/>
      <c r="C60" s="19" t="e">
        <f>C47/B61</f>
        <v>#DIV/0!</v>
      </c>
    </row>
    <row r="61" spans="1:11" x14ac:dyDescent="0.2">
      <c r="B61" s="21">
        <f>B60/1000</f>
        <v>0</v>
      </c>
    </row>
    <row r="62" spans="1:11" x14ac:dyDescent="0.2">
      <c r="A62" s="31" t="s">
        <v>41</v>
      </c>
      <c r="B62" s="32" t="e">
        <f>60/C60</f>
        <v>#DIV/0!</v>
      </c>
      <c r="C62" s="4" t="s">
        <v>42</v>
      </c>
      <c r="D62" s="101" t="s">
        <v>64</v>
      </c>
      <c r="E62" s="102"/>
      <c r="F62" s="102"/>
      <c r="G62" s="102"/>
      <c r="H62" s="102"/>
      <c r="I62" s="102"/>
      <c r="J62" s="102"/>
    </row>
    <row r="63" spans="1:11" x14ac:dyDescent="0.2">
      <c r="A63" s="31" t="s">
        <v>43</v>
      </c>
      <c r="B63" s="32">
        <v>2.9333333333333336</v>
      </c>
      <c r="C63" s="4" t="s">
        <v>42</v>
      </c>
      <c r="D63" s="101"/>
      <c r="E63" s="102"/>
      <c r="F63" s="102"/>
      <c r="G63" s="102"/>
      <c r="H63" s="102"/>
      <c r="I63" s="102"/>
      <c r="J63" s="102"/>
    </row>
    <row r="65" spans="1:12" ht="21" x14ac:dyDescent="0.2">
      <c r="A65" s="24" t="s">
        <v>86</v>
      </c>
    </row>
    <row r="67" spans="1:12" ht="51" x14ac:dyDescent="0.2">
      <c r="A67" s="4" t="s">
        <v>77</v>
      </c>
      <c r="B67" s="4" t="s">
        <v>72</v>
      </c>
      <c r="C67" s="91"/>
      <c r="D67" s="4" t="s">
        <v>81</v>
      </c>
      <c r="E67" s="91"/>
      <c r="F67" s="43" t="s">
        <v>74</v>
      </c>
      <c r="G67" s="87">
        <f>(C67*E67)/3.6</f>
        <v>0</v>
      </c>
    </row>
    <row r="68" spans="1:12" ht="51" x14ac:dyDescent="0.2">
      <c r="A68" s="4" t="s">
        <v>69</v>
      </c>
      <c r="B68" s="4" t="s">
        <v>72</v>
      </c>
      <c r="C68" s="91"/>
      <c r="D68" s="4" t="s">
        <v>80</v>
      </c>
      <c r="E68" s="91"/>
      <c r="F68" s="43" t="s">
        <v>74</v>
      </c>
      <c r="G68" s="87">
        <f t="shared" ref="G68:G71" si="2">(C68*E68)/3.6</f>
        <v>0</v>
      </c>
    </row>
    <row r="69" spans="1:12" ht="51" x14ac:dyDescent="0.2">
      <c r="A69" s="4" t="s">
        <v>75</v>
      </c>
      <c r="B69" s="4" t="s">
        <v>72</v>
      </c>
      <c r="C69" s="91"/>
      <c r="D69" s="4" t="s">
        <v>73</v>
      </c>
      <c r="E69" s="91"/>
      <c r="F69" s="43" t="s">
        <v>74</v>
      </c>
      <c r="G69" s="87">
        <f t="shared" si="2"/>
        <v>0</v>
      </c>
      <c r="H69" s="22"/>
      <c r="I69" s="22"/>
      <c r="J69" s="22"/>
      <c r="K69" s="42"/>
    </row>
    <row r="70" spans="1:12" ht="51" x14ac:dyDescent="0.2">
      <c r="A70" s="4" t="s">
        <v>70</v>
      </c>
      <c r="B70" s="4" t="s">
        <v>72</v>
      </c>
      <c r="C70" s="91"/>
      <c r="D70" s="4" t="s">
        <v>80</v>
      </c>
      <c r="E70" s="91"/>
      <c r="F70" s="43" t="s">
        <v>74</v>
      </c>
      <c r="G70" s="87">
        <f t="shared" si="2"/>
        <v>0</v>
      </c>
      <c r="H70" s="23"/>
      <c r="I70" s="23"/>
      <c r="J70" s="23"/>
      <c r="K70" s="23"/>
      <c r="L70" s="5"/>
    </row>
    <row r="71" spans="1:12" ht="51" x14ac:dyDescent="0.2">
      <c r="A71" s="4" t="s">
        <v>71</v>
      </c>
      <c r="B71" s="4" t="s">
        <v>72</v>
      </c>
      <c r="C71" s="91"/>
      <c r="D71" s="4" t="s">
        <v>79</v>
      </c>
      <c r="E71" s="91"/>
      <c r="F71" s="43" t="s">
        <v>74</v>
      </c>
      <c r="G71" s="87">
        <f t="shared" si="2"/>
        <v>0</v>
      </c>
      <c r="H71" s="23"/>
      <c r="I71" s="23"/>
      <c r="J71" s="23"/>
      <c r="K71" s="23"/>
      <c r="L71" s="5"/>
    </row>
    <row r="72" spans="1:12" ht="33" customHeight="1" x14ac:dyDescent="0.2">
      <c r="A72" s="108" t="s">
        <v>76</v>
      </c>
      <c r="B72" s="109"/>
      <c r="C72" s="45">
        <f>(SUM(C67:C71))/60</f>
        <v>0</v>
      </c>
      <c r="D72" s="105" t="s">
        <v>78</v>
      </c>
      <c r="E72" s="106"/>
      <c r="F72" s="107"/>
      <c r="G72" s="86">
        <f>SUM(G67:G71)</f>
        <v>0</v>
      </c>
      <c r="H72" s="23"/>
      <c r="I72" s="23"/>
      <c r="J72" s="23"/>
      <c r="K72" s="23"/>
      <c r="L72" s="5"/>
    </row>
    <row r="73" spans="1:12" ht="47" customHeight="1" x14ac:dyDescent="0.2">
      <c r="A73" s="103" t="s">
        <v>83</v>
      </c>
      <c r="B73" s="104"/>
      <c r="C73" s="104"/>
      <c r="D73" s="104"/>
      <c r="E73" s="104"/>
      <c r="F73" s="104"/>
      <c r="G73" s="44" t="str">
        <f>IF($G$72&gt;$B$60,"więcej niż poj. AKU!"," ")</f>
        <v xml:space="preserve"> </v>
      </c>
    </row>
    <row r="74" spans="1:12" ht="47" customHeight="1" x14ac:dyDescent="0.2">
      <c r="A74" s="104"/>
      <c r="B74" s="104"/>
      <c r="C74" s="104"/>
      <c r="D74" s="104"/>
      <c r="E74" s="104"/>
      <c r="F74" s="104"/>
      <c r="G74" s="44" t="str">
        <f>IF($G$72&lt;$B$60,"OK"," ")</f>
        <v xml:space="preserve"> </v>
      </c>
    </row>
    <row r="75" spans="1:12" ht="16" customHeight="1" x14ac:dyDescent="0.2">
      <c r="A75" s="92" t="s">
        <v>84</v>
      </c>
      <c r="B75" s="92"/>
      <c r="C75" s="92"/>
      <c r="D75" s="92"/>
      <c r="E75" s="92"/>
      <c r="F75" s="92"/>
      <c r="G75" s="92"/>
    </row>
    <row r="76" spans="1:12" ht="16" customHeight="1" x14ac:dyDescent="0.2">
      <c r="A76" s="93"/>
      <c r="B76" s="93"/>
      <c r="C76" s="93"/>
      <c r="D76" s="93"/>
      <c r="E76" s="93"/>
      <c r="F76" s="93"/>
      <c r="G76" s="93"/>
    </row>
    <row r="77" spans="1:12" ht="16" customHeight="1" x14ac:dyDescent="0.2">
      <c r="A77" s="93"/>
      <c r="B77" s="93"/>
      <c r="C77" s="93"/>
      <c r="D77" s="93"/>
      <c r="E77" s="93"/>
      <c r="F77" s="93"/>
      <c r="G77" s="93"/>
    </row>
    <row r="78" spans="1:12" ht="16" customHeight="1" x14ac:dyDescent="0.2">
      <c r="A78" s="93"/>
      <c r="B78" s="93"/>
      <c r="C78" s="93"/>
      <c r="D78" s="93"/>
      <c r="E78" s="93"/>
      <c r="F78" s="93"/>
      <c r="G78" s="93"/>
    </row>
    <row r="79" spans="1:12" ht="16" customHeight="1" x14ac:dyDescent="0.2">
      <c r="A79" s="93"/>
      <c r="B79" s="93"/>
      <c r="C79" s="93"/>
      <c r="D79" s="93"/>
      <c r="E79" s="93"/>
      <c r="F79" s="93"/>
      <c r="G79" s="93"/>
    </row>
    <row r="80" spans="1:12" ht="16" customHeight="1" x14ac:dyDescent="0.2">
      <c r="A80" s="93"/>
      <c r="B80" s="93"/>
      <c r="C80" s="93"/>
      <c r="D80" s="93"/>
      <c r="E80" s="93"/>
      <c r="F80" s="93"/>
      <c r="G80" s="93"/>
    </row>
    <row r="81" spans="1:7" ht="16" customHeight="1" x14ac:dyDescent="0.2">
      <c r="A81" s="93"/>
      <c r="B81" s="93"/>
      <c r="C81" s="93"/>
      <c r="D81" s="93"/>
      <c r="E81" s="93"/>
      <c r="F81" s="93"/>
      <c r="G81" s="93"/>
    </row>
    <row r="82" spans="1:7" ht="16" customHeight="1" x14ac:dyDescent="0.2">
      <c r="A82" s="93"/>
      <c r="B82" s="93"/>
      <c r="C82" s="93"/>
      <c r="D82" s="93"/>
      <c r="E82" s="93"/>
      <c r="F82" s="93"/>
      <c r="G82" s="93"/>
    </row>
    <row r="83" spans="1:7" ht="16" customHeight="1" x14ac:dyDescent="0.2">
      <c r="A83" s="93"/>
      <c r="B83" s="93"/>
      <c r="C83" s="93"/>
      <c r="D83" s="93"/>
      <c r="E83" s="93"/>
      <c r="F83" s="93"/>
      <c r="G83" s="93"/>
    </row>
    <row r="84" spans="1:7" ht="16" customHeight="1" x14ac:dyDescent="0.2">
      <c r="A84" s="93"/>
      <c r="B84" s="93"/>
      <c r="C84" s="93"/>
      <c r="D84" s="93"/>
      <c r="E84" s="93"/>
      <c r="F84" s="93"/>
      <c r="G84" s="93"/>
    </row>
    <row r="85" spans="1:7" ht="16" customHeight="1" x14ac:dyDescent="0.2">
      <c r="A85" s="93"/>
      <c r="B85" s="93"/>
      <c r="C85" s="93"/>
      <c r="D85" s="93"/>
      <c r="E85" s="93"/>
      <c r="F85" s="93"/>
      <c r="G85" s="93"/>
    </row>
    <row r="86" spans="1:7" ht="16" customHeight="1" x14ac:dyDescent="0.2">
      <c r="A86" s="93"/>
      <c r="B86" s="93"/>
      <c r="C86" s="93"/>
      <c r="D86" s="93"/>
      <c r="E86" s="93"/>
      <c r="F86" s="93"/>
      <c r="G86" s="93"/>
    </row>
    <row r="87" spans="1:7" ht="16" customHeight="1" x14ac:dyDescent="0.2">
      <c r="A87" s="93"/>
      <c r="B87" s="93"/>
      <c r="C87" s="93"/>
      <c r="D87" s="93"/>
      <c r="E87" s="93"/>
      <c r="F87" s="93"/>
      <c r="G87" s="93"/>
    </row>
    <row r="88" spans="1:7" ht="16" customHeight="1" x14ac:dyDescent="0.2">
      <c r="A88" s="93"/>
      <c r="B88" s="93"/>
      <c r="C88" s="93"/>
      <c r="D88" s="93"/>
      <c r="E88" s="93"/>
      <c r="F88" s="93"/>
      <c r="G88" s="93"/>
    </row>
    <row r="89" spans="1:7" ht="16" customHeight="1" x14ac:dyDescent="0.2">
      <c r="A89" s="93"/>
      <c r="B89" s="93"/>
      <c r="C89" s="93"/>
      <c r="D89" s="93"/>
      <c r="E89" s="93"/>
      <c r="F89" s="93"/>
      <c r="G89" s="93"/>
    </row>
    <row r="90" spans="1:7" ht="16" customHeight="1" x14ac:dyDescent="0.2">
      <c r="A90" s="93"/>
      <c r="B90" s="93"/>
      <c r="C90" s="93"/>
      <c r="D90" s="93"/>
      <c r="E90" s="93"/>
      <c r="F90" s="93"/>
      <c r="G90" s="93"/>
    </row>
    <row r="91" spans="1:7" ht="16" customHeight="1" x14ac:dyDescent="0.2">
      <c r="A91" s="93"/>
      <c r="B91" s="93"/>
      <c r="C91" s="93"/>
      <c r="D91" s="93"/>
      <c r="E91" s="93"/>
      <c r="F91" s="93"/>
      <c r="G91" s="93"/>
    </row>
    <row r="92" spans="1:7" ht="16" customHeight="1" x14ac:dyDescent="0.2">
      <c r="A92" s="93"/>
      <c r="B92" s="93"/>
      <c r="C92" s="93"/>
      <c r="D92" s="93"/>
      <c r="E92" s="93"/>
      <c r="F92" s="93"/>
      <c r="G92" s="93"/>
    </row>
    <row r="93" spans="1:7" x14ac:dyDescent="0.2">
      <c r="A93" s="93"/>
      <c r="B93" s="93"/>
      <c r="C93" s="93"/>
      <c r="D93" s="93"/>
      <c r="E93" s="93"/>
      <c r="F93" s="93"/>
      <c r="G93" s="93"/>
    </row>
    <row r="94" spans="1:7" x14ac:dyDescent="0.2">
      <c r="A94" s="93"/>
      <c r="B94" s="93"/>
      <c r="C94" s="93"/>
      <c r="D94" s="93"/>
      <c r="E94" s="93"/>
      <c r="F94" s="93"/>
      <c r="G94" s="93"/>
    </row>
    <row r="95" spans="1:7" x14ac:dyDescent="0.2">
      <c r="A95" s="93"/>
      <c r="B95" s="93"/>
      <c r="C95" s="93"/>
      <c r="D95" s="93"/>
      <c r="E95" s="93"/>
      <c r="F95" s="93"/>
      <c r="G95" s="93"/>
    </row>
    <row r="96" spans="1:7" x14ac:dyDescent="0.2">
      <c r="A96" s="93"/>
      <c r="B96" s="93"/>
      <c r="C96" s="93"/>
      <c r="D96" s="93"/>
      <c r="E96" s="93"/>
      <c r="F96" s="93"/>
      <c r="G96" s="93"/>
    </row>
    <row r="97" spans="1:7" x14ac:dyDescent="0.2">
      <c r="A97" s="93"/>
      <c r="B97" s="93"/>
      <c r="C97" s="93"/>
      <c r="D97" s="93"/>
      <c r="E97" s="93"/>
      <c r="F97" s="93"/>
      <c r="G97" s="93"/>
    </row>
    <row r="98" spans="1:7" x14ac:dyDescent="0.2">
      <c r="A98" s="93"/>
      <c r="B98" s="93"/>
      <c r="C98" s="93"/>
      <c r="D98" s="93"/>
      <c r="E98" s="93"/>
      <c r="F98" s="93"/>
      <c r="G98" s="93"/>
    </row>
    <row r="99" spans="1:7" x14ac:dyDescent="0.2">
      <c r="A99" s="93"/>
      <c r="B99" s="93"/>
      <c r="C99" s="93"/>
      <c r="D99" s="93"/>
      <c r="E99" s="93"/>
      <c r="F99" s="93"/>
      <c r="G99" s="93"/>
    </row>
    <row r="100" spans="1:7" x14ac:dyDescent="0.2">
      <c r="A100" s="93"/>
      <c r="B100" s="93"/>
      <c r="C100" s="93"/>
      <c r="D100" s="93"/>
      <c r="E100" s="93"/>
      <c r="F100" s="93"/>
      <c r="G100" s="93"/>
    </row>
    <row r="101" spans="1:7" x14ac:dyDescent="0.2">
      <c r="A101" s="93"/>
      <c r="B101" s="93"/>
      <c r="C101" s="93"/>
      <c r="D101" s="93"/>
      <c r="E101" s="93"/>
      <c r="F101" s="93"/>
      <c r="G101" s="93"/>
    </row>
  </sheetData>
  <sheetProtection algorithmName="SHA-512" hashValue="Zw5JfJys3i6rtbtpGg0g9BZNB8BY/bFJRQsZ3PBekQaTJYYvUmqJV69BgPpcSbdUfPZ95ogP9ZlE+hUrmuJBsw==" saltValue="KYxWX/FOlsmpFcQvkef8lQ==" spinCount="100000" sheet="1" formatCells="0" selectLockedCells="1"/>
  <mergeCells count="28">
    <mergeCell ref="A25:E25"/>
    <mergeCell ref="A1:I2"/>
    <mergeCell ref="N27:N31"/>
    <mergeCell ref="Q27:Q31"/>
    <mergeCell ref="A51:B51"/>
    <mergeCell ref="F46:I46"/>
    <mergeCell ref="D51:K51"/>
    <mergeCell ref="A49:B49"/>
    <mergeCell ref="A48:B48"/>
    <mergeCell ref="A4:I4"/>
    <mergeCell ref="C14:I14"/>
    <mergeCell ref="B6:D6"/>
    <mergeCell ref="A75:G101"/>
    <mergeCell ref="A54:B54"/>
    <mergeCell ref="D18:I18"/>
    <mergeCell ref="D20:I20"/>
    <mergeCell ref="D16:I16"/>
    <mergeCell ref="C17:I17"/>
    <mergeCell ref="D19:I19"/>
    <mergeCell ref="A22:J23"/>
    <mergeCell ref="A50:B50"/>
    <mergeCell ref="A52:B52"/>
    <mergeCell ref="A55:B55"/>
    <mergeCell ref="A56:B56"/>
    <mergeCell ref="D62:J63"/>
    <mergeCell ref="A73:F74"/>
    <mergeCell ref="D72:F72"/>
    <mergeCell ref="A72:B72"/>
  </mergeCells>
  <conditionalFormatting sqref="G73">
    <cfRule type="containsText" dxfId="1" priority="2" operator="containsText" text="więcej niż poj. AKU!">
      <formula>NOT(ISERROR(SEARCH("więcej niż poj. AKU!",G73)))</formula>
    </cfRule>
  </conditionalFormatting>
  <conditionalFormatting sqref="G74">
    <cfRule type="containsText" dxfId="0" priority="1" operator="containsText" text="OK">
      <formula>NOT(ISERROR(SEARCH("OK",G74)))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B3D4-9399-6548-9ED9-082195C910CF}">
  <dimension ref="B2:U38"/>
  <sheetViews>
    <sheetView showGridLines="0" zoomScaleNormal="100" workbookViewId="0">
      <selection activeCell="C5" sqref="C5"/>
    </sheetView>
  </sheetViews>
  <sheetFormatPr baseColWidth="10" defaultRowHeight="16" x14ac:dyDescent="0.2"/>
  <cols>
    <col min="1" max="1" width="4.83203125" customWidth="1"/>
    <col min="2" max="2" width="30.6640625" customWidth="1"/>
    <col min="3" max="6" width="10.83203125" style="52"/>
    <col min="10" max="10" width="48.6640625" customWidth="1"/>
  </cols>
  <sheetData>
    <row r="2" spans="2:10" ht="19" x14ac:dyDescent="0.25">
      <c r="B2" s="122" t="s">
        <v>110</v>
      </c>
      <c r="C2" s="122"/>
      <c r="D2" s="122"/>
      <c r="E2" s="122"/>
      <c r="G2" s="123" t="s">
        <v>119</v>
      </c>
      <c r="H2" s="123"/>
      <c r="I2" s="123"/>
      <c r="J2" s="123"/>
    </row>
    <row r="3" spans="2:10" x14ac:dyDescent="0.2">
      <c r="B3" s="120" t="s">
        <v>98</v>
      </c>
      <c r="C3" s="55" t="s">
        <v>100</v>
      </c>
      <c r="D3" s="55" t="s">
        <v>101</v>
      </c>
      <c r="E3" s="55" t="s">
        <v>99</v>
      </c>
    </row>
    <row r="4" spans="2:10" x14ac:dyDescent="0.2">
      <c r="B4" s="120"/>
      <c r="C4" s="55">
        <f>silnik!C54</f>
        <v>0</v>
      </c>
      <c r="D4" s="60">
        <f>C4/60</f>
        <v>0</v>
      </c>
      <c r="E4" s="60">
        <f>D4*6.28</f>
        <v>0</v>
      </c>
    </row>
    <row r="5" spans="2:10" x14ac:dyDescent="0.2">
      <c r="B5" s="74" t="s">
        <v>102</v>
      </c>
      <c r="C5" s="72"/>
    </row>
    <row r="6" spans="2:10" x14ac:dyDescent="0.2">
      <c r="B6" s="54" t="s">
        <v>107</v>
      </c>
      <c r="C6" s="75" t="e">
        <f>silnik!C56</f>
        <v>#DIV/0!</v>
      </c>
    </row>
    <row r="7" spans="2:10" x14ac:dyDescent="0.2">
      <c r="H7" s="80"/>
    </row>
    <row r="8" spans="2:10" x14ac:dyDescent="0.2">
      <c r="B8" s="74" t="s">
        <v>112</v>
      </c>
      <c r="C8" s="72"/>
      <c r="D8" s="72"/>
      <c r="E8" s="72"/>
      <c r="F8" s="72"/>
      <c r="G8" s="72"/>
      <c r="H8" s="72"/>
      <c r="I8" s="72"/>
    </row>
    <row r="9" spans="2:10" x14ac:dyDescent="0.2">
      <c r="B9" s="74" t="s">
        <v>92</v>
      </c>
      <c r="C9" s="72"/>
      <c r="D9" s="72"/>
      <c r="E9" s="72"/>
      <c r="F9" s="72"/>
      <c r="G9" s="72"/>
      <c r="H9" s="72"/>
      <c r="I9" s="72"/>
    </row>
    <row r="10" spans="2:10" x14ac:dyDescent="0.2">
      <c r="B10" s="54" t="s">
        <v>93</v>
      </c>
      <c r="C10" s="67">
        <f>C9*2</f>
        <v>0</v>
      </c>
      <c r="D10" s="67">
        <f t="shared" ref="D10:I10" si="0">D9*2</f>
        <v>0</v>
      </c>
      <c r="E10" s="67">
        <f t="shared" si="0"/>
        <v>0</v>
      </c>
      <c r="F10" s="67">
        <f t="shared" si="0"/>
        <v>0</v>
      </c>
      <c r="G10" s="67">
        <f t="shared" si="0"/>
        <v>0</v>
      </c>
      <c r="H10" s="67">
        <f t="shared" si="0"/>
        <v>0</v>
      </c>
      <c r="I10" s="67">
        <f t="shared" si="0"/>
        <v>0</v>
      </c>
    </row>
    <row r="11" spans="2:10" x14ac:dyDescent="0.2">
      <c r="B11" s="54" t="s">
        <v>94</v>
      </c>
      <c r="C11" s="61">
        <v>21.653543307086618</v>
      </c>
      <c r="D11" s="61">
        <v>19.685039370078741</v>
      </c>
      <c r="E11" s="61">
        <v>22.047244094488192</v>
      </c>
      <c r="F11" s="61">
        <v>22.440944881889763</v>
      </c>
      <c r="G11" s="61">
        <v>23.228346456692915</v>
      </c>
      <c r="H11" s="61">
        <v>24.803149606299215</v>
      </c>
      <c r="I11" s="61">
        <v>23.464566929133859</v>
      </c>
    </row>
    <row r="12" spans="2:10" x14ac:dyDescent="0.2">
      <c r="B12" s="54" t="s">
        <v>109</v>
      </c>
      <c r="C12" s="56" t="e">
        <f>$C$5/($E$4*C9)</f>
        <v>#DIV/0!</v>
      </c>
      <c r="D12" s="56" t="e">
        <f t="shared" ref="D12:I12" si="1">$C$5/($E$4*D9)</f>
        <v>#DIV/0!</v>
      </c>
      <c r="E12" s="56" t="e">
        <f t="shared" si="1"/>
        <v>#DIV/0!</v>
      </c>
      <c r="F12" s="56" t="e">
        <f t="shared" si="1"/>
        <v>#DIV/0!</v>
      </c>
      <c r="G12" s="56" t="e">
        <f t="shared" si="1"/>
        <v>#DIV/0!</v>
      </c>
      <c r="H12" s="56" t="e">
        <f t="shared" si="1"/>
        <v>#DIV/0!</v>
      </c>
      <c r="I12" s="56" t="e">
        <f t="shared" si="1"/>
        <v>#DIV/0!</v>
      </c>
    </row>
    <row r="13" spans="2:10" x14ac:dyDescent="0.2">
      <c r="B13" s="74" t="s">
        <v>104</v>
      </c>
      <c r="C13" s="72"/>
      <c r="D13" s="72"/>
      <c r="E13" s="72"/>
      <c r="F13" s="72"/>
      <c r="G13" s="72"/>
      <c r="H13" s="72"/>
      <c r="I13" s="72"/>
    </row>
    <row r="14" spans="2:10" x14ac:dyDescent="0.2">
      <c r="B14" s="57" t="s">
        <v>91</v>
      </c>
      <c r="C14" s="67">
        <f>C13/100</f>
        <v>0</v>
      </c>
      <c r="D14" s="67">
        <f>D13/100</f>
        <v>0</v>
      </c>
      <c r="E14" s="67">
        <f t="shared" ref="E14:I14" si="2">E13/100</f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</row>
    <row r="15" spans="2:10" s="64" customFormat="1" ht="34" x14ac:dyDescent="0.2">
      <c r="B15" s="62" t="s">
        <v>103</v>
      </c>
      <c r="C15" s="63">
        <f>1094448*C14*C9^5</f>
        <v>0</v>
      </c>
      <c r="D15" s="63">
        <f>1094448*D14*D9^5</f>
        <v>0</v>
      </c>
      <c r="E15" s="63">
        <f t="shared" ref="E15:I15" si="3">1094448*E14*E9^5</f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3">
        <f t="shared" si="3"/>
        <v>0</v>
      </c>
      <c r="J15" s="121" t="s">
        <v>113</v>
      </c>
    </row>
    <row r="16" spans="2:10" s="64" customFormat="1" ht="17" x14ac:dyDescent="0.2">
      <c r="B16" s="62" t="s">
        <v>108</v>
      </c>
      <c r="C16" s="63" t="e">
        <f t="shared" ref="C16:H16" si="4">C15/$C$6</f>
        <v>#DIV/0!</v>
      </c>
      <c r="D16" s="63" t="e">
        <f t="shared" si="4"/>
        <v>#DIV/0!</v>
      </c>
      <c r="E16" s="63" t="e">
        <f t="shared" si="4"/>
        <v>#DIV/0!</v>
      </c>
      <c r="F16" s="63" t="e">
        <f t="shared" si="4"/>
        <v>#DIV/0!</v>
      </c>
      <c r="G16" s="63" t="e">
        <f t="shared" si="4"/>
        <v>#DIV/0!</v>
      </c>
      <c r="H16" s="63" t="e">
        <f t="shared" si="4"/>
        <v>#DIV/0!</v>
      </c>
      <c r="I16" s="63" t="e">
        <f>I15/$C$6</f>
        <v>#DIV/0!</v>
      </c>
      <c r="J16" s="121"/>
    </row>
    <row r="17" spans="2:21" ht="67" customHeight="1" x14ac:dyDescent="0.2">
      <c r="B17" s="78" t="s">
        <v>106</v>
      </c>
      <c r="C17" s="73"/>
      <c r="D17" s="73"/>
      <c r="E17" s="73"/>
      <c r="F17" s="73"/>
      <c r="G17" s="139"/>
      <c r="H17" s="139"/>
      <c r="I17" s="139"/>
    </row>
    <row r="18" spans="2:21" x14ac:dyDescent="0.2">
      <c r="B18" s="59" t="s">
        <v>95</v>
      </c>
      <c r="C18" s="56">
        <v>0.30891057642649999</v>
      </c>
      <c r="D18" s="56">
        <v>0.30891057642649999</v>
      </c>
      <c r="E18" s="56">
        <v>0.30891057642649994</v>
      </c>
      <c r="F18" s="56">
        <v>0.30891057642649999</v>
      </c>
      <c r="G18" s="56">
        <v>0.30891057642650005</v>
      </c>
      <c r="H18" s="56">
        <v>0.30891057642649994</v>
      </c>
      <c r="I18" s="56">
        <v>0.30891057642649999</v>
      </c>
    </row>
    <row r="19" spans="2:21" x14ac:dyDescent="0.2">
      <c r="B19" s="59" t="s">
        <v>96</v>
      </c>
      <c r="C19" s="61">
        <v>12.161833717578741</v>
      </c>
      <c r="D19" s="61">
        <v>12.161833717578741</v>
      </c>
      <c r="E19" s="61">
        <v>12.161833717578737</v>
      </c>
      <c r="F19" s="61">
        <v>12.161833717578741</v>
      </c>
      <c r="G19" s="61">
        <v>12.161833717578743</v>
      </c>
      <c r="H19" s="61">
        <v>12.161833717578737</v>
      </c>
      <c r="I19" s="61">
        <v>12.161833717578741</v>
      </c>
    </row>
    <row r="20" spans="2:21" x14ac:dyDescent="0.2">
      <c r="B20" s="59" t="s">
        <v>97</v>
      </c>
      <c r="C20" s="58" t="e">
        <f t="shared" ref="C20:I20" si="5">C18/C10</f>
        <v>#DIV/0!</v>
      </c>
      <c r="D20" s="58" t="e">
        <f t="shared" si="5"/>
        <v>#DIV/0!</v>
      </c>
      <c r="E20" s="58" t="e">
        <f t="shared" si="5"/>
        <v>#DIV/0!</v>
      </c>
      <c r="F20" s="58" t="e">
        <f t="shared" si="5"/>
        <v>#DIV/0!</v>
      </c>
      <c r="G20" s="58" t="e">
        <f t="shared" si="5"/>
        <v>#DIV/0!</v>
      </c>
      <c r="H20" s="58" t="e">
        <f t="shared" si="5"/>
        <v>#DIV/0!</v>
      </c>
      <c r="I20" s="58" t="e">
        <f t="shared" si="5"/>
        <v>#DIV/0!</v>
      </c>
    </row>
    <row r="21" spans="2:21" x14ac:dyDescent="0.2">
      <c r="B21" s="74" t="s">
        <v>105</v>
      </c>
      <c r="C21" s="72"/>
      <c r="D21" s="72"/>
      <c r="E21" s="72"/>
      <c r="F21" s="72"/>
      <c r="G21" s="72"/>
      <c r="H21" s="72"/>
      <c r="I21" s="72"/>
    </row>
    <row r="22" spans="2:21" x14ac:dyDescent="0.2">
      <c r="B22" s="59" t="s">
        <v>111</v>
      </c>
      <c r="C22" s="60" t="e">
        <f t="shared" ref="C22:I22" si="6">(C12*(C21/C13))*100</f>
        <v>#DIV/0!</v>
      </c>
      <c r="D22" s="60" t="e">
        <f t="shared" si="6"/>
        <v>#DIV/0!</v>
      </c>
      <c r="E22" s="60" t="e">
        <f t="shared" si="6"/>
        <v>#DIV/0!</v>
      </c>
      <c r="F22" s="60" t="e">
        <f t="shared" si="6"/>
        <v>#DIV/0!</v>
      </c>
      <c r="G22" s="79" t="e">
        <f t="shared" si="6"/>
        <v>#DIV/0!</v>
      </c>
      <c r="H22" s="60" t="e">
        <f t="shared" si="6"/>
        <v>#DIV/0!</v>
      </c>
      <c r="I22" s="79" t="e">
        <f t="shared" si="6"/>
        <v>#DIV/0!</v>
      </c>
    </row>
    <row r="24" spans="2:21" x14ac:dyDescent="0.2"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x14ac:dyDescent="0.2">
      <c r="J25" s="66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69"/>
    </row>
    <row r="26" spans="2:21" x14ac:dyDescent="0.2">
      <c r="C26" s="65"/>
      <c r="J26" s="6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69"/>
    </row>
    <row r="27" spans="2:21" x14ac:dyDescent="0.2">
      <c r="J27" s="66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69"/>
    </row>
    <row r="28" spans="2:21" x14ac:dyDescent="0.2">
      <c r="J28" s="66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2:21" x14ac:dyDescent="0.2">
      <c r="J29" s="66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69"/>
    </row>
    <row r="30" spans="2:21" x14ac:dyDescent="0.2">
      <c r="J30" s="66"/>
      <c r="K30" s="41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x14ac:dyDescent="0.2">
      <c r="J31" s="66"/>
      <c r="K31" s="48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x14ac:dyDescent="0.2">
      <c r="J32" s="66"/>
      <c r="K32" s="71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0:21" x14ac:dyDescent="0.2">
      <c r="J33" s="6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69"/>
    </row>
    <row r="34" spans="10:21" x14ac:dyDescent="0.2">
      <c r="J34" s="66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10:21" x14ac:dyDescent="0.2">
      <c r="J35" s="6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69"/>
    </row>
    <row r="36" spans="10:21" x14ac:dyDescent="0.2"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0:21" x14ac:dyDescent="0.2"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0:21" x14ac:dyDescent="0.2"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 algorithmName="SHA-512" hashValue="OylSubfvMaM9hi44OfUxamh2sYilkCFv+uR7TQ87CT78l45vzNVqYp8luxr4IQrHP5ho2SLeNTrXt7Y/xcJyYA==" saltValue="ucCso90BZvjDLYSQVIFhnQ==" spinCount="100000" sheet="1" formatCells="0" selectLockedCells="1"/>
  <mergeCells count="4">
    <mergeCell ref="B3:B4"/>
    <mergeCell ref="J15:J16"/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D1B5-88A9-964A-835D-376F128A2BF0}">
  <dimension ref="A2:O195"/>
  <sheetViews>
    <sheetView showGridLines="0" workbookViewId="0">
      <selection activeCell="C16" sqref="C16"/>
    </sheetView>
  </sheetViews>
  <sheetFormatPr baseColWidth="10" defaultRowHeight="16" x14ac:dyDescent="0.2"/>
  <cols>
    <col min="3" max="3" width="16.33203125" customWidth="1"/>
    <col min="10" max="10" width="21.5" customWidth="1"/>
  </cols>
  <sheetData>
    <row r="2" spans="1:15" x14ac:dyDescent="0.2">
      <c r="A2" s="135" t="s">
        <v>121</v>
      </c>
      <c r="B2" s="135"/>
      <c r="C2" s="135"/>
      <c r="D2" s="136">
        <f>silnik!F46</f>
        <v>0</v>
      </c>
      <c r="E2" s="136"/>
      <c r="F2" s="136"/>
      <c r="G2" s="136"/>
      <c r="H2" s="133" t="s">
        <v>130</v>
      </c>
      <c r="I2" s="134"/>
      <c r="J2" s="134"/>
    </row>
    <row r="3" spans="1:15" ht="34" customHeight="1" x14ac:dyDescent="0.2">
      <c r="A3" s="126" t="s">
        <v>126</v>
      </c>
      <c r="B3" s="127"/>
      <c r="C3" s="128"/>
      <c r="D3" s="129"/>
      <c r="E3" s="129"/>
      <c r="F3" s="129"/>
      <c r="G3" s="129"/>
    </row>
    <row r="4" spans="1:15" x14ac:dyDescent="0.2">
      <c r="A4" s="137" t="s">
        <v>122</v>
      </c>
      <c r="B4" s="137"/>
      <c r="C4" s="137"/>
      <c r="D4" s="88" t="e">
        <f>silnik!C56</f>
        <v>#DIV/0!</v>
      </c>
      <c r="E4" s="130" t="s">
        <v>127</v>
      </c>
      <c r="F4" s="131"/>
      <c r="G4" s="132"/>
    </row>
    <row r="5" spans="1:15" ht="24" customHeight="1" x14ac:dyDescent="0.2">
      <c r="A5" s="138" t="s">
        <v>123</v>
      </c>
      <c r="B5" s="138"/>
      <c r="C5" s="138"/>
      <c r="D5" s="13" t="e">
        <f>D4/0.113</f>
        <v>#DIV/0!</v>
      </c>
      <c r="E5" s="125" t="s">
        <v>125</v>
      </c>
      <c r="F5" s="125"/>
      <c r="G5" s="125"/>
    </row>
    <row r="6" spans="1:15" ht="24" customHeight="1" x14ac:dyDescent="0.2">
      <c r="A6" s="124" t="s">
        <v>128</v>
      </c>
      <c r="B6" s="124"/>
      <c r="C6" s="124"/>
      <c r="D6" s="83"/>
      <c r="E6" s="125"/>
      <c r="F6" s="125"/>
      <c r="G6" s="125"/>
    </row>
    <row r="7" spans="1:15" ht="24" customHeight="1" x14ac:dyDescent="0.2">
      <c r="A7" s="124" t="s">
        <v>129</v>
      </c>
      <c r="B7" s="124"/>
      <c r="C7" s="124"/>
      <c r="D7" s="19">
        <f>D6*0.6213</f>
        <v>0</v>
      </c>
      <c r="E7" s="125"/>
      <c r="F7" s="125"/>
      <c r="G7" s="125"/>
    </row>
    <row r="8" spans="1:15" ht="24" customHeight="1" x14ac:dyDescent="0.2">
      <c r="A8" s="124" t="s">
        <v>124</v>
      </c>
      <c r="B8" s="124"/>
      <c r="C8" s="124"/>
      <c r="D8" s="17">
        <f>silnik!C54</f>
        <v>0</v>
      </c>
      <c r="E8" s="125"/>
      <c r="F8" s="125"/>
      <c r="G8" s="125"/>
    </row>
    <row r="11" spans="1:15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x14ac:dyDescent="0.2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x14ac:dyDescent="0.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x14ac:dyDescent="0.2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x14ac:dyDescent="0.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1:15" x14ac:dyDescent="0.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1:15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 x14ac:dyDescent="0.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1:15" x14ac:dyDescent="0.2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1:15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5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x14ac:dyDescent="0.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 x14ac:dyDescent="0.2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5" x14ac:dyDescent="0.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5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 x14ac:dyDescent="0.2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x14ac:dyDescent="0.2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x14ac:dyDescent="0.2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x14ac:dyDescent="0.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15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1:15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1:15" x14ac:dyDescent="0.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1:15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1:15" x14ac:dyDescent="0.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15" x14ac:dyDescent="0.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x14ac:dyDescent="0.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1:15" x14ac:dyDescent="0.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1:15" x14ac:dyDescent="0.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1:15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1:15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1:15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1:15" x14ac:dyDescent="0.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x14ac:dyDescent="0.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1:15" x14ac:dyDescent="0.2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 x14ac:dyDescent="0.2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15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1:15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1:15" x14ac:dyDescent="0.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1:15" x14ac:dyDescent="0.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1:15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1:15" x14ac:dyDescent="0.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 x14ac:dyDescent="0.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 x14ac:dyDescent="0.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1:15" x14ac:dyDescent="0.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1:15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1:15" x14ac:dyDescent="0.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1:15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5" x14ac:dyDescent="0.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1:15" x14ac:dyDescent="0.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:15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15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 x14ac:dyDescent="0.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 x14ac:dyDescent="0.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 x14ac:dyDescent="0.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x14ac:dyDescent="0.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 x14ac:dyDescent="0.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 x14ac:dyDescent="0.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 x14ac:dyDescent="0.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x14ac:dyDescent="0.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x14ac:dyDescent="0.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x14ac:dyDescent="0.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1:15" x14ac:dyDescent="0.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1:15" x14ac:dyDescent="0.2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x14ac:dyDescent="0.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15" x14ac:dyDescent="0.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 x14ac:dyDescent="0.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 x14ac:dyDescent="0.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 x14ac:dyDescent="0.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 x14ac:dyDescent="0.2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 x14ac:dyDescent="0.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 x14ac:dyDescent="0.2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 x14ac:dyDescent="0.2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 x14ac:dyDescent="0.2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1:15" x14ac:dyDescent="0.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1:15" x14ac:dyDescent="0.2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 x14ac:dyDescent="0.2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1:15" x14ac:dyDescent="0.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1:15" x14ac:dyDescent="0.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1:15" x14ac:dyDescent="0.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1:15" x14ac:dyDescent="0.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1:15" x14ac:dyDescent="0.2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1:15" x14ac:dyDescent="0.2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1:15" x14ac:dyDescent="0.2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1:15" x14ac:dyDescent="0.2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1:15" x14ac:dyDescent="0.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1:15" x14ac:dyDescent="0.2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1:15" x14ac:dyDescent="0.2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1:15" x14ac:dyDescent="0.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:15" x14ac:dyDescent="0.2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1:15" x14ac:dyDescent="0.2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1:15" x14ac:dyDescent="0.2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1:15" x14ac:dyDescent="0.2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1:15" x14ac:dyDescent="0.2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1:15" x14ac:dyDescent="0.2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1:15" x14ac:dyDescent="0.2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1:15" x14ac:dyDescent="0.2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1:15" x14ac:dyDescent="0.2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1:15" x14ac:dyDescent="0.2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1:15" x14ac:dyDescent="0.2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1:15" x14ac:dyDescent="0.2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1:15" x14ac:dyDescent="0.2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1:15" x14ac:dyDescent="0.2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</row>
    <row r="154" spans="1:15" x14ac:dyDescent="0.2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</row>
    <row r="155" spans="1:15" x14ac:dyDescent="0.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</row>
    <row r="156" spans="1:15" x14ac:dyDescent="0.2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 spans="1:15" x14ac:dyDescent="0.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 spans="1:15" x14ac:dyDescent="0.2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</row>
    <row r="159" spans="1:15" x14ac:dyDescent="0.2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</row>
    <row r="160" spans="1:15" x14ac:dyDescent="0.2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1:15" x14ac:dyDescent="0.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1:15" x14ac:dyDescent="0.2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</row>
    <row r="163" spans="1:15" x14ac:dyDescent="0.2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1:15" x14ac:dyDescent="0.2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</row>
    <row r="165" spans="1:15" x14ac:dyDescent="0.2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</row>
    <row r="166" spans="1:15" x14ac:dyDescent="0.2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</row>
    <row r="167" spans="1:15" x14ac:dyDescent="0.2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</row>
    <row r="168" spans="1:15" x14ac:dyDescent="0.2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</row>
    <row r="169" spans="1:15" x14ac:dyDescent="0.2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</row>
    <row r="170" spans="1:15" x14ac:dyDescent="0.2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</row>
    <row r="171" spans="1:15" x14ac:dyDescent="0.2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</row>
    <row r="172" spans="1:15" x14ac:dyDescent="0.2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</row>
    <row r="173" spans="1:15" x14ac:dyDescent="0.2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</row>
    <row r="174" spans="1:15" x14ac:dyDescent="0.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</row>
    <row r="175" spans="1:15" x14ac:dyDescent="0.2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</row>
    <row r="176" spans="1:15" x14ac:dyDescent="0.2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</row>
    <row r="177" spans="1:15" x14ac:dyDescent="0.2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1:15" x14ac:dyDescent="0.2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</row>
    <row r="179" spans="1:15" x14ac:dyDescent="0.2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</row>
    <row r="180" spans="1:15" x14ac:dyDescent="0.2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</row>
    <row r="181" spans="1:15" x14ac:dyDescent="0.2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</row>
    <row r="182" spans="1:15" x14ac:dyDescent="0.2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</row>
    <row r="183" spans="1:15" x14ac:dyDescent="0.2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</row>
    <row r="184" spans="1:15" x14ac:dyDescent="0.2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</row>
    <row r="185" spans="1:15" x14ac:dyDescent="0.2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</row>
    <row r="186" spans="1:15" x14ac:dyDescent="0.2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</row>
    <row r="187" spans="1:15" x14ac:dyDescent="0.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</row>
    <row r="188" spans="1:15" x14ac:dyDescent="0.2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</row>
    <row r="189" spans="1:15" x14ac:dyDescent="0.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</row>
    <row r="190" spans="1:15" x14ac:dyDescent="0.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</row>
    <row r="191" spans="1:15" x14ac:dyDescent="0.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</row>
    <row r="192" spans="1:15" x14ac:dyDescent="0.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</row>
    <row r="193" spans="1:15" x14ac:dyDescent="0.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</row>
    <row r="194" spans="1:15" x14ac:dyDescent="0.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</row>
    <row r="195" spans="1:15" x14ac:dyDescent="0.2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</row>
  </sheetData>
  <sheetProtection algorithmName="SHA-512" hashValue="94qVK95dds+IvLpEyVk4HAbZS9TG8G86DJ51eTopt/YcWeUu10w0fd/RfUn0EGPtfiw9bj5byTRXoAybBHOhuQ==" saltValue="tBPuB2+3I7EynS8NQcXiMQ==" spinCount="100000" sheet="1" objects="1" scenarios="1"/>
  <mergeCells count="12">
    <mergeCell ref="H2:J2"/>
    <mergeCell ref="A2:C2"/>
    <mergeCell ref="D2:G2"/>
    <mergeCell ref="A4:C4"/>
    <mergeCell ref="A5:C5"/>
    <mergeCell ref="A8:C8"/>
    <mergeCell ref="E5:G8"/>
    <mergeCell ref="A3:C3"/>
    <mergeCell ref="D3:G3"/>
    <mergeCell ref="E4:G4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silnik</vt:lpstr>
      <vt:lpstr>śmigło obliczanie</vt:lpstr>
      <vt:lpstr>sprawdzenie śmigieł APC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GOSEK</dc:creator>
  <cp:lastModifiedBy>JAROSŁAW GOSEK</cp:lastModifiedBy>
  <dcterms:created xsi:type="dcterms:W3CDTF">2022-07-18T19:08:29Z</dcterms:created>
  <dcterms:modified xsi:type="dcterms:W3CDTF">2022-08-04T08:21:58Z</dcterms:modified>
</cp:coreProperties>
</file>