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" yWindow="96" windowWidth="12324" windowHeight="9540"/>
  </bookViews>
  <sheets>
    <sheet name="Obliczenia" sheetId="2" r:id="rId1"/>
  </sheets>
  <calcPr calcId="145621"/>
</workbook>
</file>

<file path=xl/calcChain.xml><?xml version="1.0" encoding="utf-8"?>
<calcChain xmlns="http://schemas.openxmlformats.org/spreadsheetml/2006/main">
  <c r="H10" i="2" l="1"/>
  <c r="H11" i="2" s="1"/>
  <c r="H21" i="2" l="1"/>
  <c r="H2" i="2" l="1"/>
  <c r="H6" i="2"/>
  <c r="C2" i="2"/>
  <c r="H5" i="2" l="1"/>
  <c r="H7" i="2"/>
  <c r="N5" i="2"/>
  <c r="H3" i="2"/>
  <c r="H13" i="2" s="1"/>
  <c r="H8" i="2"/>
  <c r="H1" i="2"/>
  <c r="H17" i="2" l="1"/>
  <c r="H16" i="2"/>
  <c r="H19" i="2"/>
  <c r="H12" i="2"/>
  <c r="N6" i="2" l="1"/>
  <c r="H14" i="2"/>
  <c r="H15" i="2"/>
</calcChain>
</file>

<file path=xl/sharedStrings.xml><?xml version="1.0" encoding="utf-8"?>
<sst xmlns="http://schemas.openxmlformats.org/spreadsheetml/2006/main" count="64" uniqueCount="38">
  <si>
    <t>Rozpiętość:</t>
  </si>
  <si>
    <t>Wydłużenie płata:</t>
  </si>
  <si>
    <t>Waga</t>
  </si>
  <si>
    <t>dm2</t>
  </si>
  <si>
    <t>Płat sekcje:</t>
  </si>
  <si>
    <t>Root</t>
  </si>
  <si>
    <t>Tip</t>
  </si>
  <si>
    <t>Length</t>
  </si>
  <si>
    <t>Ramię poziomego Lh</t>
  </si>
  <si>
    <t>A</t>
  </si>
  <si>
    <t>Spływ płata do natarcia statecznika</t>
  </si>
  <si>
    <t>Obciążenie pow.</t>
  </si>
  <si>
    <t>g/dm2</t>
  </si>
  <si>
    <t>g</t>
  </si>
  <si>
    <t>dm</t>
  </si>
  <si>
    <t>mm</t>
  </si>
  <si>
    <t xml:space="preserve"> </t>
  </si>
  <si>
    <t>Stosunek końcówki płata (0,7% nasady)</t>
  </si>
  <si>
    <t>Powierzchnia niepracująca - część na kadłubie</t>
  </si>
  <si>
    <t>Powierzchnia statecznika po kalibracji</t>
  </si>
  <si>
    <t>A - po kalibracji poziomego</t>
  </si>
  <si>
    <t>C.G.</t>
  </si>
  <si>
    <t>Statecznik poziomy</t>
  </si>
  <si>
    <t>Skrzydło</t>
  </si>
  <si>
    <t>Statecznik pionowy</t>
  </si>
  <si>
    <t>Wydluzenie statecznika poziomego</t>
  </si>
  <si>
    <t>Ramię pionowego Lv</t>
  </si>
  <si>
    <t>Cięciwa aerodynamiczna skrzydła:</t>
  </si>
  <si>
    <t>Cięciwa aerodynamiczna poziomego:</t>
  </si>
  <si>
    <t>Cięciwa aerodynamiczna pionowego</t>
  </si>
  <si>
    <t>Powierzchnia statecznika pionowego (Sv)</t>
  </si>
  <si>
    <t>TVC</t>
  </si>
  <si>
    <t>(0,39 - 0,50)</t>
  </si>
  <si>
    <t>Cięciwa</t>
  </si>
  <si>
    <t>Powierzchnia statecznika poziomego (Sh)</t>
  </si>
  <si>
    <t>Wymagana powierzchnia pionowego (Sv)</t>
  </si>
  <si>
    <t>VTVC</t>
  </si>
  <si>
    <t>Powierzchnia płata: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</si>
</sst>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5]General"/>
  </numFmts>
  <fonts count="3">
    <font>
      <sz val="11"/>
      <color theme="1"/>
      <name val="Czcionka tekstu podstawowego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000000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165" fontId="2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4" fontId="0" fillId="0" borderId="0" xfId="0" applyNumberFormat="1" applyProtection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5" fontId="2" fillId="0" borderId="0" xfId="2"/>
    <xf numFmtId="1" fontId="0" fillId="0" borderId="0" xfId="0" applyNumberFormat="1"/>
    <xf numFmtId="0" fontId="0" fillId="0" borderId="1" xfId="0" applyBorder="1" applyAlignment="1">
      <alignment vertical="center" wrapText="1"/>
    </xf>
    <xf numFmtId="2" fontId="0" fillId="0" borderId="0" xfId="0" applyNumberFormat="1" applyProtection="1"/>
    <xf numFmtId="0" fontId="0" fillId="0" borderId="0" xfId="0" applyProtection="1"/>
    <xf numFmtId="2" fontId="0" fillId="2" borderId="0" xfId="0" applyNumberFormat="1" applyFill="1" applyProtection="1"/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right" vertical="center"/>
      <protection locked="0"/>
    </xf>
    <xf numFmtId="0" fontId="0" fillId="3" borderId="0" xfId="0" applyFill="1" applyAlignment="1" applyProtection="1">
      <alignment vertical="center" wrapText="1"/>
      <protection locked="0"/>
    </xf>
    <xf numFmtId="0" fontId="1" fillId="4" borderId="0" xfId="1" applyAlignment="1">
      <alignment horizontal="left" vertical="center"/>
    </xf>
    <xf numFmtId="0" fontId="1" fillId="4" borderId="0" xfId="1" applyAlignment="1">
      <alignment horizontal="left"/>
    </xf>
    <xf numFmtId="164" fontId="0" fillId="0" borderId="0" xfId="0" applyNumberFormat="1" applyBorder="1" applyProtection="1"/>
  </cellXfs>
  <cellStyles count="3">
    <cellStyle name="Dobre" xfId="1" builtinId="26"/>
    <cellStyle name="Excel Built-in Normal" xfId="2"/>
    <cellStyle name="Normalny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600075</xdr:colOff>
      <xdr:row>13</xdr:row>
      <xdr:rowOff>161925</xdr:rowOff>
    </xdr:from>
    <xdr:to>
      <xdr:col>15</xdr:col>
      <xdr:colOff>533400</xdr:colOff>
      <xdr:row>26</xdr:row>
      <xdr:rowOff>171450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0725" y="2514600"/>
          <a:ext cx="3086100" cy="308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abSelected="1" workbookViewId="0">
      <selection activeCell="H7" sqref="H7"/>
    </sheetView>
  </sheetViews>
  <sheetFormatPr defaultRowHeight="13.8"/>
  <cols>
    <col min="2" max="2" width="17.5" customWidth="1"/>
    <col min="7" max="7" width="33.796875" customWidth="1"/>
    <col min="8" max="8" width="12.19921875" bestFit="1" customWidth="1"/>
    <col min="13" max="13" width="14.3984375" customWidth="1"/>
  </cols>
  <sheetData>
    <row r="1" spans="1:15" ht="14.4">
      <c r="A1" s="15" t="s">
        <v>23</v>
      </c>
      <c r="B1" s="15"/>
      <c r="G1" t="s">
        <v>1</v>
      </c>
      <c r="H1" s="3">
        <f>POWER((C2/100),2)/H2</f>
        <v>12.516129032258066</v>
      </c>
    </row>
    <row r="2" spans="1:15">
      <c r="B2" t="s">
        <v>0</v>
      </c>
      <c r="C2">
        <f>(E5+E6) * 2</f>
        <v>2910</v>
      </c>
      <c r="D2" t="s">
        <v>15</v>
      </c>
      <c r="G2" t="s">
        <v>37</v>
      </c>
      <c r="H2" s="17">
        <f>( ((C5*E5)/10000 - ((C5-D5)/2*E5)/10000) + ((C6*E6)/10000 - ((C6-D6)/2*E6)/10000) )*2</f>
        <v>67.657499999999999</v>
      </c>
      <c r="I2" t="s">
        <v>3</v>
      </c>
      <c r="K2" t="s">
        <v>2</v>
      </c>
      <c r="L2" s="12">
        <v>2200</v>
      </c>
      <c r="M2" t="s">
        <v>13</v>
      </c>
    </row>
    <row r="3" spans="1:15">
      <c r="G3" t="s">
        <v>27</v>
      </c>
      <c r="H3" s="9">
        <f>H2*10000/(C2)</f>
        <v>232.5</v>
      </c>
      <c r="I3" t="s">
        <v>15</v>
      </c>
    </row>
    <row r="4" spans="1:15">
      <c r="B4" t="s">
        <v>4</v>
      </c>
      <c r="C4" s="2" t="s">
        <v>5</v>
      </c>
      <c r="D4" s="2" t="s">
        <v>6</v>
      </c>
      <c r="E4" s="2" t="s">
        <v>7</v>
      </c>
      <c r="H4" s="10"/>
    </row>
    <row r="5" spans="1:15">
      <c r="B5">
        <v>1</v>
      </c>
      <c r="C5" s="12">
        <v>345</v>
      </c>
      <c r="D5" s="12">
        <v>120</v>
      </c>
      <c r="E5" s="12">
        <v>1455</v>
      </c>
      <c r="F5" t="s">
        <v>15</v>
      </c>
      <c r="G5" t="s">
        <v>25</v>
      </c>
      <c r="H5" s="3">
        <f>POWER((C12/100),2)/H6</f>
        <v>5.2430555555555554</v>
      </c>
      <c r="M5" t="s">
        <v>11</v>
      </c>
      <c r="N5" s="3">
        <f>L2/H2</f>
        <v>32.516720245353433</v>
      </c>
      <c r="O5" t="s">
        <v>12</v>
      </c>
    </row>
    <row r="6" spans="1:15">
      <c r="B6">
        <v>2</v>
      </c>
      <c r="C6" s="12">
        <v>0</v>
      </c>
      <c r="D6" s="12">
        <v>0</v>
      </c>
      <c r="E6" s="12">
        <v>0</v>
      </c>
      <c r="F6" t="s">
        <v>15</v>
      </c>
      <c r="G6" t="s">
        <v>34</v>
      </c>
      <c r="H6" s="17">
        <f>(((C12/2)*D14)/10000 + (((C14-D14)/2)*(C12/2))/10000 )*2</f>
        <v>10.872</v>
      </c>
      <c r="I6" t="s">
        <v>3</v>
      </c>
      <c r="M6" s="6" t="s">
        <v>21</v>
      </c>
      <c r="N6" s="7">
        <f>(((H3/10)/6)+((3*H6*(H12*10))/(8*H2)))*10</f>
        <v>79.245819753907554</v>
      </c>
      <c r="O6" t="s">
        <v>15</v>
      </c>
    </row>
    <row r="7" spans="1:15">
      <c r="G7" s="4" t="s">
        <v>19</v>
      </c>
      <c r="H7" s="17">
        <f>H6-C15</f>
        <v>10.172000000000001</v>
      </c>
      <c r="I7" s="5" t="s">
        <v>3</v>
      </c>
    </row>
    <row r="8" spans="1:15">
      <c r="G8" t="s">
        <v>28</v>
      </c>
      <c r="H8" s="10">
        <f>H6*10000/(C12)</f>
        <v>144</v>
      </c>
      <c r="I8" t="s">
        <v>15</v>
      </c>
    </row>
    <row r="9" spans="1:15">
      <c r="H9" s="10"/>
    </row>
    <row r="10" spans="1:15" ht="14.4">
      <c r="A10" s="16" t="s">
        <v>22</v>
      </c>
      <c r="B10" s="16"/>
      <c r="G10" t="s">
        <v>30</v>
      </c>
      <c r="H10" s="9">
        <f>(((C19/2)*D21)/10000 + (((C21-D21)/2)*(C19/2))/10000 )*2</f>
        <v>4.05</v>
      </c>
      <c r="I10" t="s">
        <v>3</v>
      </c>
    </row>
    <row r="11" spans="1:15">
      <c r="G11" t="s">
        <v>29</v>
      </c>
      <c r="H11" s="10">
        <f>H10*10000/(C19)</f>
        <v>150</v>
      </c>
      <c r="I11" t="s">
        <v>15</v>
      </c>
    </row>
    <row r="12" spans="1:15">
      <c r="B12" t="s">
        <v>0</v>
      </c>
      <c r="C12" s="12">
        <v>755</v>
      </c>
      <c r="D12" t="s">
        <v>15</v>
      </c>
      <c r="G12" t="s">
        <v>8</v>
      </c>
      <c r="H12" s="9">
        <f>((0.77*H3)+C16 + (0.25*H8))/100</f>
        <v>6.7202500000000001</v>
      </c>
      <c r="I12" t="s">
        <v>14</v>
      </c>
    </row>
    <row r="13" spans="1:15">
      <c r="B13" t="s">
        <v>33</v>
      </c>
      <c r="C13" t="s">
        <v>5</v>
      </c>
      <c r="D13" t="s">
        <v>6</v>
      </c>
      <c r="G13" t="s">
        <v>26</v>
      </c>
      <c r="H13" s="9">
        <f>((0.75*H3)+C22 + (0.25*H11))/100</f>
        <v>7.6187500000000004</v>
      </c>
      <c r="I13" t="s">
        <v>14</v>
      </c>
    </row>
    <row r="14" spans="1:15">
      <c r="C14" s="12">
        <v>198</v>
      </c>
      <c r="D14" s="12">
        <v>90</v>
      </c>
      <c r="E14" t="s">
        <v>15</v>
      </c>
      <c r="G14" t="s">
        <v>9</v>
      </c>
      <c r="H14" s="11">
        <f>(H6*H12)/(H2*(H3/100))</f>
        <v>0.46446818355736258</v>
      </c>
      <c r="I14" t="s">
        <v>32</v>
      </c>
    </row>
    <row r="15" spans="1:15" ht="41.4">
      <c r="B15" s="4" t="s">
        <v>18</v>
      </c>
      <c r="C15" s="13">
        <v>0.7</v>
      </c>
      <c r="D15" s="5" t="s">
        <v>3</v>
      </c>
      <c r="G15" s="5" t="s">
        <v>20</v>
      </c>
      <c r="H15" s="11">
        <f>(H7*H12)/(H2*(H3/100))</f>
        <v>0.4345631312679813</v>
      </c>
    </row>
    <row r="16" spans="1:15" ht="27.6">
      <c r="B16" s="1" t="s">
        <v>10</v>
      </c>
      <c r="C16" s="12">
        <v>457</v>
      </c>
      <c r="D16" t="s">
        <v>15</v>
      </c>
      <c r="G16" t="s">
        <v>31</v>
      </c>
      <c r="H16" s="9">
        <f>((H13/10)*H10)/((H3/1000)*H2)</f>
        <v>0.19615520774107728</v>
      </c>
    </row>
    <row r="17" spans="1:9">
      <c r="B17" s="1"/>
      <c r="G17" t="s">
        <v>36</v>
      </c>
      <c r="H17" s="9">
        <f>((H13/10)*H10)/(H2*(C2/1000))</f>
        <v>1.5672194432921123E-2</v>
      </c>
    </row>
    <row r="18" spans="1:9" ht="14.4">
      <c r="A18" s="16" t="s">
        <v>24</v>
      </c>
      <c r="B18" s="16"/>
      <c r="E18" t="s">
        <v>16</v>
      </c>
      <c r="H18" s="10"/>
    </row>
    <row r="19" spans="1:9">
      <c r="B19" t="s">
        <v>0</v>
      </c>
      <c r="C19" s="12">
        <v>270</v>
      </c>
      <c r="D19" t="s">
        <v>15</v>
      </c>
      <c r="G19" t="s">
        <v>35</v>
      </c>
      <c r="H19" s="9">
        <f>(H2*((C2/2)/100)*0.02)/H13 + 0.6</f>
        <v>3.1841945857260052</v>
      </c>
      <c r="I19" t="s">
        <v>3</v>
      </c>
    </row>
    <row r="20" spans="1:9">
      <c r="B20" t="s">
        <v>33</v>
      </c>
      <c r="C20" t="s">
        <v>5</v>
      </c>
      <c r="D20" t="s">
        <v>6</v>
      </c>
    </row>
    <row r="21" spans="1:9" s="4" customFormat="1">
      <c r="C21" s="14">
        <v>220</v>
      </c>
      <c r="D21" s="14">
        <v>80</v>
      </c>
      <c r="E21" s="4" t="s">
        <v>15</v>
      </c>
      <c r="G21" s="8" t="s">
        <v>17</v>
      </c>
      <c r="H21" s="8" t="str">
        <f>IF((C5*0.7)&gt;D5,"Uwaga","OK")</f>
        <v>Uwaga</v>
      </c>
    </row>
    <row r="22" spans="1:9" ht="27.6">
      <c r="B22" s="1" t="s">
        <v>10</v>
      </c>
      <c r="C22" s="12">
        <v>550</v>
      </c>
      <c r="D22" t="s">
        <v>15</v>
      </c>
    </row>
    <row r="26" spans="1:9">
      <c r="B26" s="1"/>
    </row>
  </sheetData>
  <sheetProtection sheet="1" objects="1" scenarios="1"/>
  <mergeCells count="3">
    <mergeCell ref="A1:B1"/>
    <mergeCell ref="A10:B10"/>
    <mergeCell ref="A18:B18"/>
  </mergeCells>
  <conditionalFormatting sqref="H10">
    <cfRule type="cellIs" dxfId="1" priority="4" operator="lessThan">
      <formula>$H$19</formula>
    </cfRule>
    <cfRule type="cellIs" dxfId="0" priority="3" operator="greaterThan">
      <formula>$H$19</formula>
    </cfRule>
  </conditionalFormatting>
  <conditionalFormatting sqref="H15">
    <cfRule type="colorScale" priority="2">
      <colorScale>
        <cfvo type="num" val="0.39"/>
        <cfvo type="num" val="0.45"/>
        <cfvo type="num" val="0.5"/>
        <color rgb="FFF8696B"/>
        <color rgb="FFFFEB84"/>
        <color rgb="FF63BE7B"/>
      </colorScale>
    </cfRule>
  </conditionalFormatting>
  <conditionalFormatting sqref="H14">
    <cfRule type="colorScale" priority="1">
      <colorScale>
        <cfvo type="num" val="0.39"/>
        <cfvo type="num" val="0.44"/>
        <cfvo type="num" val="0.5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Obliczenia</vt:lpstr>
    </vt:vector>
  </TitlesOfParts>
  <Company>MyCompany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Ola</cp:lastModifiedBy>
  <dcterms:created xsi:type="dcterms:W3CDTF">2014-10-15T18:56:42Z</dcterms:created>
  <dcterms:modified xsi:type="dcterms:W3CDTF">2019-12-26T13:34:47Z</dcterms:modified>
</cp:coreProperties>
</file>